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Cotizaciones Basicas/"/>
    </mc:Choice>
  </mc:AlternateContent>
  <xr:revisionPtr revIDLastSave="329" documentId="8_{00F0503F-ADAB-4F2B-B909-7FED6799674C}" xr6:coauthVersionLast="47" xr6:coauthVersionMax="47" xr10:uidLastSave="{5D9C0A99-3757-4367-8837-DEF134D4E938}"/>
  <bookViews>
    <workbookView xWindow="-108" yWindow="-108" windowWidth="23256" windowHeight="12576" activeTab="1" xr2:uid="{860FC598-F63B-48E9-9260-F27BDD12A427}"/>
  </bookViews>
  <sheets>
    <sheet name="Antiguo" sheetId="1" r:id="rId1"/>
    <sheet name="Nue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K12" i="1"/>
  <c r="J12" i="1"/>
  <c r="I12" i="1"/>
  <c r="H12" i="1"/>
  <c r="K7" i="1"/>
  <c r="J7" i="1"/>
  <c r="I7" i="1"/>
  <c r="H7" i="1"/>
  <c r="J3" i="1"/>
  <c r="H3" i="1"/>
  <c r="H13" i="2"/>
  <c r="K8" i="2"/>
  <c r="J16" i="2"/>
  <c r="J18" i="2" s="1"/>
  <c r="H16" i="2"/>
  <c r="H18" i="2" s="1"/>
  <c r="K16" i="2"/>
  <c r="K18" i="2" s="1"/>
  <c r="I16" i="2"/>
  <c r="I18" i="2" s="1"/>
  <c r="K6" i="2"/>
  <c r="J6" i="2"/>
  <c r="J8" i="2" s="1"/>
  <c r="I6" i="2"/>
  <c r="I8" i="2" s="1"/>
  <c r="H6" i="2"/>
  <c r="H8" i="2" s="1"/>
  <c r="J2" i="2"/>
  <c r="H2" i="2"/>
  <c r="H4" i="2" s="1"/>
  <c r="K11" i="2"/>
  <c r="K13" i="2" s="1"/>
  <c r="J11" i="2"/>
  <c r="J13" i="2" s="1"/>
  <c r="I11" i="2"/>
  <c r="I13" i="2" s="1"/>
  <c r="H11" i="2"/>
  <c r="J8" i="1"/>
  <c r="H8" i="1"/>
  <c r="K8" i="1"/>
  <c r="I8" i="1"/>
  <c r="K18" i="1"/>
  <c r="J18" i="1"/>
  <c r="I18" i="1"/>
  <c r="H18" i="1"/>
  <c r="K13" i="1"/>
  <c r="J13" i="1"/>
  <c r="I13" i="1"/>
  <c r="H13" i="1"/>
  <c r="J4" i="1"/>
  <c r="H4" i="1"/>
  <c r="J4" i="2" l="1"/>
  <c r="L2" i="2"/>
  <c r="L6" i="2"/>
  <c r="M11" i="2"/>
  <c r="N11" i="2"/>
  <c r="N16" i="2"/>
  <c r="M16" i="2"/>
  <c r="L11" i="2"/>
  <c r="L16" i="2"/>
</calcChain>
</file>

<file path=xl/sharedStrings.xml><?xml version="1.0" encoding="utf-8"?>
<sst xmlns="http://schemas.openxmlformats.org/spreadsheetml/2006/main" count="90" uniqueCount="32">
  <si>
    <t>SEDE</t>
  </si>
  <si>
    <t>LOCACION</t>
  </si>
  <si>
    <t>RAZON SOCIAL</t>
  </si>
  <si>
    <t>RUC</t>
  </si>
  <si>
    <t>DIRECCION</t>
  </si>
  <si>
    <t>UBICACIÓN</t>
  </si>
  <si>
    <t>AVP DIURNO S/ARMA</t>
  </si>
  <si>
    <t>AVP DIURNO C/ARMA</t>
  </si>
  <si>
    <t>AVP NOCTURNO S/ARMA)</t>
  </si>
  <si>
    <t>AVP NOCTURNO C/ARMA</t>
  </si>
  <si>
    <t>TARIFAS MENSUALES</t>
  </si>
  <si>
    <t>G4S</t>
  </si>
  <si>
    <t>TUKU</t>
  </si>
  <si>
    <t>FRINOR</t>
  </si>
  <si>
    <t>PIURA</t>
  </si>
  <si>
    <t>OCEANO FISHING SERVICE S.A.C</t>
  </si>
  <si>
    <t>CALLE 15 MZ O LOTE 03 ZONA INDUSTRIAL III ETAPA, DIST 26 DE OCTUBRE, PIURA-PIURA</t>
  </si>
  <si>
    <t>Planta</t>
  </si>
  <si>
    <t>CETUS</t>
  </si>
  <si>
    <t>PAITA</t>
  </si>
  <si>
    <t>AV. LOS DIAMANTES MZA. C LOTE. 7 Z.I. 2DA ETAPA</t>
  </si>
  <si>
    <t>Muelle-Garita </t>
  </si>
  <si>
    <t>Muelle-Cabezo </t>
  </si>
  <si>
    <t>ALTAIR</t>
  </si>
  <si>
    <t>PESQUERA ALTAIR  S.A.C.</t>
  </si>
  <si>
    <t>LOTE. A Z.I. III - SECTOR TIERRA COLORADA (ENTRE AGROPESCA Y RUNA PESCA) - PAITA</t>
  </si>
  <si>
    <t>Muelle</t>
  </si>
  <si>
    <t>ABC</t>
  </si>
  <si>
    <t>OCEANO SEAFOOD SA</t>
  </si>
  <si>
    <t>JR. LOS PESCADORES 994-PAITA</t>
  </si>
  <si>
    <t>G4S 2</t>
  </si>
  <si>
    <t>G4S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</si>
</sst>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S/&quot;\ #,##0.00;[Red]\-&quot;S/&quot;\ #,##0.00"/>
  </numFmts>
  <fonts count="5">
    <font>
      <sz val="11"/>
      <color theme="1"/>
      <name val="Calibri"/>
      <family val="2"/>
      <scheme val="minor"/>
    </font>
    <font>
      <b/>
      <sz val="10"/>
      <color rgb="FF000000"/>
      <name val="Inherit"/>
    </font>
    <font>
      <sz val="10"/>
      <color rgb="FF000000"/>
      <name val="Inherit"/>
    </font>
    <font>
      <b/>
      <sz val="11"/>
      <color theme="1"/>
      <name val="Calibri"/>
      <family val="2"/>
      <scheme val="minor"/>
    </font>
    <font>
      <b/>
      <sz val="10"/>
      <color rgb="FFFF0000"/>
      <name val="Inherit"/>
    </font>
  </fonts>
  <fills count="9">
    <fill>
      <patternFill patternType="none"/>
    </fill>
    <fill>
      <patternFill patternType="gray125"/>
    </fill>
    <fill>
      <patternFill patternType="solid">
        <fgColor rgb="FFDAF2D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8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8" fontId="1" fillId="3" borderId="5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8" fontId="1" fillId="4" borderId="5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8" fontId="1" fillId="3" borderId="7" xfId="0" applyNumberFormat="1" applyFont="1" applyFill="1" applyBorder="1" applyAlignment="1">
      <alignment horizontal="center" vertical="center"/>
    </xf>
    <xf numFmtId="8" fontId="1" fillId="4" borderId="7" xfId="0" applyNumberFormat="1" applyFont="1" applyFill="1" applyBorder="1" applyAlignment="1">
      <alignment horizontal="center" vertical="center"/>
    </xf>
    <xf numFmtId="8" fontId="0" fillId="0" borderId="0" xfId="0" applyNumberFormat="1"/>
    <xf numFmtId="8" fontId="3" fillId="6" borderId="0" xfId="0" applyNumberFormat="1" applyFont="1" applyFill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8" fontId="1" fillId="2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8" fontId="1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8" fontId="1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8" fontId="1" fillId="4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8" fontId="1" fillId="5" borderId="13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8" fontId="3" fillId="0" borderId="0" xfId="0" applyNumberFormat="1" applyFont="1"/>
    <xf numFmtId="8" fontId="3" fillId="8" borderId="0" xfId="0" applyNumberFormat="1" applyFont="1" applyFill="1"/>
    <xf numFmtId="0" fontId="3" fillId="8" borderId="0" xfId="0" applyFont="1" applyFill="1"/>
    <xf numFmtId="8" fontId="4" fillId="2" borderId="5" xfId="0" applyNumberFormat="1" applyFont="1" applyFill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8" fontId="4" fillId="4" borderId="5" xfId="0" applyNumberFormat="1" applyFont="1" applyFill="1" applyBorder="1" applyAlignment="1">
      <alignment horizontal="center" vertical="center"/>
    </xf>
    <xf numFmtId="8" fontId="4" fillId="5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AF23-E307-4BCC-A292-0FBC2D6EB52C}">
  <dimension ref="A1:K20"/>
  <sheetViews>
    <sheetView workbookViewId="0">
      <selection activeCell="A5" sqref="A5:XFD5"/>
    </sheetView>
  </sheetViews>
  <sheetFormatPr baseColWidth="10" defaultRowHeight="14.4"/>
  <cols>
    <col min="1" max="1" width="20.6640625" bestFit="1" customWidth="1"/>
    <col min="2" max="2" width="10.6640625" bestFit="1" customWidth="1"/>
    <col min="3" max="3" width="30.77734375" bestFit="1" customWidth="1"/>
    <col min="4" max="4" width="12" bestFit="1" customWidth="1"/>
    <col min="5" max="5" width="32.44140625" customWidth="1"/>
    <col min="6" max="6" width="13.5546875" bestFit="1" customWidth="1"/>
    <col min="7" max="7" width="6.109375" bestFit="1" customWidth="1"/>
    <col min="8" max="8" width="20.109375" bestFit="1" customWidth="1"/>
    <col min="9" max="9" width="20.21875" bestFit="1" customWidth="1"/>
    <col min="10" max="10" width="24.33203125" bestFit="1" customWidth="1"/>
    <col min="11" max="11" width="23.77734375" bestFit="1" customWidth="1"/>
  </cols>
  <sheetData>
    <row r="1" spans="1:11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 t="s">
        <v>7</v>
      </c>
      <c r="J1" s="2" t="s">
        <v>8</v>
      </c>
      <c r="K1" s="64" t="s">
        <v>9</v>
      </c>
    </row>
    <row r="2" spans="1:11" ht="15" thickBot="1">
      <c r="A2" s="3" t="s">
        <v>10</v>
      </c>
      <c r="B2" s="4"/>
      <c r="C2" s="4"/>
      <c r="D2" s="4"/>
      <c r="E2" s="5"/>
      <c r="F2" s="6"/>
      <c r="G2" s="7" t="s">
        <v>11</v>
      </c>
      <c r="H2" s="8">
        <v>3747.44</v>
      </c>
      <c r="I2" s="9"/>
      <c r="J2" s="8">
        <v>4438.42</v>
      </c>
      <c r="K2" s="65"/>
    </row>
    <row r="3" spans="1:11" ht="15" thickBot="1">
      <c r="A3" s="10"/>
      <c r="B3" s="11"/>
      <c r="C3" s="11"/>
      <c r="D3" s="11"/>
      <c r="E3" s="12"/>
      <c r="F3" s="7"/>
      <c r="G3" s="7"/>
      <c r="H3" s="103">
        <f>+H2/30</f>
        <v>124.91466666666666</v>
      </c>
      <c r="I3" s="107"/>
      <c r="J3" s="103">
        <f>+J2/30</f>
        <v>147.94733333333335</v>
      </c>
      <c r="K3" s="65"/>
    </row>
    <row r="4" spans="1:11" ht="15" thickBot="1">
      <c r="A4" s="10"/>
      <c r="B4" s="11"/>
      <c r="C4" s="11"/>
      <c r="D4" s="11"/>
      <c r="E4" s="12"/>
      <c r="F4" s="7"/>
      <c r="G4" s="7" t="s">
        <v>12</v>
      </c>
      <c r="H4" s="8">
        <f>126.8515*30</f>
        <v>3805.5450000000001</v>
      </c>
      <c r="I4" s="9"/>
      <c r="J4" s="8">
        <f>127.27709*30</f>
        <v>3818.3126999999999</v>
      </c>
      <c r="K4" s="65"/>
    </row>
    <row r="5" spans="1:11" ht="40.200000000000003" thickBot="1">
      <c r="A5" s="13" t="s">
        <v>13</v>
      </c>
      <c r="B5" s="14" t="s">
        <v>14</v>
      </c>
      <c r="C5" s="14" t="s">
        <v>15</v>
      </c>
      <c r="D5" s="14">
        <v>20515162578</v>
      </c>
      <c r="E5" s="15" t="s">
        <v>16</v>
      </c>
      <c r="F5" s="14" t="s">
        <v>17</v>
      </c>
      <c r="G5" s="14"/>
      <c r="H5" s="14">
        <v>1</v>
      </c>
      <c r="I5" s="14"/>
      <c r="J5" s="14">
        <v>1</v>
      </c>
      <c r="K5" s="66"/>
    </row>
    <row r="6" spans="1:11" ht="15" thickBot="1">
      <c r="A6" s="16" t="s">
        <v>10</v>
      </c>
      <c r="B6" s="17"/>
      <c r="C6" s="18"/>
      <c r="D6" s="18"/>
      <c r="E6" s="19"/>
      <c r="F6" s="20"/>
      <c r="G6" s="21" t="s">
        <v>11</v>
      </c>
      <c r="H6" s="22">
        <v>3839.16</v>
      </c>
      <c r="I6" s="22">
        <v>3984.28</v>
      </c>
      <c r="J6" s="22">
        <v>4530.1499999999996</v>
      </c>
      <c r="K6" s="67">
        <v>4675.26</v>
      </c>
    </row>
    <row r="7" spans="1:11" ht="15" thickBot="1">
      <c r="A7" s="23"/>
      <c r="B7" s="24"/>
      <c r="C7" s="25"/>
      <c r="D7" s="25"/>
      <c r="E7" s="26"/>
      <c r="F7" s="21"/>
      <c r="G7" s="21"/>
      <c r="H7" s="104">
        <f>+H6/30</f>
        <v>127.97199999999999</v>
      </c>
      <c r="I7" s="104">
        <f>+I6/30</f>
        <v>132.80933333333334</v>
      </c>
      <c r="J7" s="104">
        <f>+J6/30</f>
        <v>151.005</v>
      </c>
      <c r="K7" s="104">
        <f>+K6/30</f>
        <v>155.84200000000001</v>
      </c>
    </row>
    <row r="8" spans="1:11" ht="15" thickBot="1">
      <c r="A8" s="23"/>
      <c r="B8" s="24"/>
      <c r="C8" s="25"/>
      <c r="D8" s="25"/>
      <c r="E8" s="26"/>
      <c r="F8" s="21"/>
      <c r="G8" s="21" t="s">
        <v>12</v>
      </c>
      <c r="H8" s="22">
        <f>126.8515*30</f>
        <v>3805.5450000000001</v>
      </c>
      <c r="I8" s="22">
        <f>126.8515*30</f>
        <v>3805.5450000000001</v>
      </c>
      <c r="J8" s="22">
        <f>127.27709*30</f>
        <v>3818.3126999999999</v>
      </c>
      <c r="K8" s="67">
        <f>127.27709*30</f>
        <v>3818.3126999999999</v>
      </c>
    </row>
    <row r="9" spans="1:11" ht="27" thickBot="1">
      <c r="A9" s="27" t="s">
        <v>18</v>
      </c>
      <c r="B9" s="27" t="s">
        <v>19</v>
      </c>
      <c r="C9" s="27" t="s">
        <v>15</v>
      </c>
      <c r="D9" s="27">
        <v>20515162578</v>
      </c>
      <c r="E9" s="28" t="s">
        <v>20</v>
      </c>
      <c r="F9" s="29" t="s">
        <v>21</v>
      </c>
      <c r="G9" s="29"/>
      <c r="H9" s="29">
        <v>1</v>
      </c>
      <c r="I9" s="29"/>
      <c r="J9" s="29">
        <v>1</v>
      </c>
      <c r="K9" s="29"/>
    </row>
    <row r="10" spans="1:11" ht="15" thickBot="1">
      <c r="A10" s="30"/>
      <c r="B10" s="30"/>
      <c r="C10" s="30"/>
      <c r="D10" s="30"/>
      <c r="E10" s="31"/>
      <c r="F10" s="29" t="s">
        <v>22</v>
      </c>
      <c r="G10" s="29"/>
      <c r="H10" s="29"/>
      <c r="I10" s="29">
        <v>1</v>
      </c>
      <c r="J10" s="29"/>
      <c r="K10" s="29">
        <v>1</v>
      </c>
    </row>
    <row r="11" spans="1:11" ht="15" thickBot="1">
      <c r="A11" s="32" t="s">
        <v>10</v>
      </c>
      <c r="B11" s="33"/>
      <c r="C11" s="34"/>
      <c r="D11" s="34"/>
      <c r="E11" s="35"/>
      <c r="F11" s="36"/>
      <c r="G11" s="37" t="s">
        <v>11</v>
      </c>
      <c r="H11" s="38">
        <v>3993.5</v>
      </c>
      <c r="I11" s="38">
        <v>4138.6099999999997</v>
      </c>
      <c r="J11" s="38">
        <v>4684.4799999999996</v>
      </c>
      <c r="K11" s="68">
        <v>4829.59</v>
      </c>
    </row>
    <row r="12" spans="1:11" ht="15" thickBot="1">
      <c r="A12" s="39"/>
      <c r="B12" s="40"/>
      <c r="C12" s="41"/>
      <c r="D12" s="41"/>
      <c r="E12" s="42"/>
      <c r="F12" s="37"/>
      <c r="G12" s="37"/>
      <c r="H12" s="105">
        <f>+H11/30</f>
        <v>133.11666666666667</v>
      </c>
      <c r="I12" s="105">
        <f>+I11/30</f>
        <v>137.95366666666666</v>
      </c>
      <c r="J12" s="105">
        <f>+J11/30</f>
        <v>156.14933333333332</v>
      </c>
      <c r="K12" s="105">
        <f>+K11/30</f>
        <v>160.98633333333333</v>
      </c>
    </row>
    <row r="13" spans="1:11" ht="15" thickBot="1">
      <c r="A13" s="39"/>
      <c r="B13" s="40"/>
      <c r="C13" s="41"/>
      <c r="D13" s="41"/>
      <c r="E13" s="42"/>
      <c r="F13" s="37"/>
      <c r="G13" s="37" t="s">
        <v>12</v>
      </c>
      <c r="H13" s="38">
        <f>120.5333*30</f>
        <v>3615.9989999999998</v>
      </c>
      <c r="I13" s="38">
        <f>120.5333*30</f>
        <v>3615.9989999999998</v>
      </c>
      <c r="J13" s="38">
        <f>133.17*30</f>
        <v>3995.0999999999995</v>
      </c>
      <c r="K13" s="68">
        <f>133.17*30</f>
        <v>3995.0999999999995</v>
      </c>
    </row>
    <row r="14" spans="1:11" ht="40.200000000000003" thickBot="1">
      <c r="A14" s="43" t="s">
        <v>23</v>
      </c>
      <c r="B14" s="43" t="s">
        <v>19</v>
      </c>
      <c r="C14" s="43" t="s">
        <v>24</v>
      </c>
      <c r="D14" s="43">
        <v>20603046472</v>
      </c>
      <c r="E14" s="44" t="s">
        <v>25</v>
      </c>
      <c r="F14" s="45" t="s">
        <v>26</v>
      </c>
      <c r="G14" s="45"/>
      <c r="H14" s="45"/>
      <c r="I14" s="45">
        <v>1</v>
      </c>
      <c r="J14" s="45"/>
      <c r="K14" s="45">
        <v>1</v>
      </c>
    </row>
    <row r="15" spans="1:11" ht="15" thickBot="1">
      <c r="A15" s="46"/>
      <c r="B15" s="46"/>
      <c r="C15" s="46"/>
      <c r="D15" s="46"/>
      <c r="E15" s="47"/>
      <c r="F15" s="45" t="s">
        <v>17</v>
      </c>
      <c r="G15" s="45"/>
      <c r="H15" s="45">
        <v>1</v>
      </c>
      <c r="I15" s="45"/>
      <c r="J15" s="45">
        <v>1</v>
      </c>
      <c r="K15" s="45"/>
    </row>
    <row r="16" spans="1:11" ht="15" thickBot="1">
      <c r="A16" s="48" t="s">
        <v>10</v>
      </c>
      <c r="B16" s="49"/>
      <c r="C16" s="50"/>
      <c r="D16" s="50"/>
      <c r="E16" s="51"/>
      <c r="F16" s="52"/>
      <c r="G16" s="53" t="s">
        <v>11</v>
      </c>
      <c r="H16" s="54">
        <v>3732.82</v>
      </c>
      <c r="I16" s="54">
        <v>3898.39</v>
      </c>
      <c r="J16" s="54">
        <v>4423.8</v>
      </c>
      <c r="K16" s="54">
        <v>4589.37</v>
      </c>
    </row>
    <row r="17" spans="1:11" ht="15" thickBot="1">
      <c r="A17" s="55"/>
      <c r="B17" s="56"/>
      <c r="C17" s="57"/>
      <c r="D17" s="57"/>
      <c r="E17" s="58"/>
      <c r="F17" s="53"/>
      <c r="G17" s="53"/>
      <c r="H17" s="106">
        <f>+H16/30</f>
        <v>124.42733333333334</v>
      </c>
      <c r="I17" s="106">
        <f>+I16/30</f>
        <v>129.94633333333334</v>
      </c>
      <c r="J17" s="106">
        <f>+J16/30</f>
        <v>147.46</v>
      </c>
      <c r="K17" s="106">
        <f>+K16/30</f>
        <v>152.97899999999998</v>
      </c>
    </row>
    <row r="18" spans="1:11" ht="15" thickBot="1">
      <c r="A18" s="55"/>
      <c r="B18" s="56"/>
      <c r="C18" s="57"/>
      <c r="D18" s="57"/>
      <c r="E18" s="58"/>
      <c r="F18" s="53"/>
      <c r="G18" s="53" t="s">
        <v>12</v>
      </c>
      <c r="H18" s="54">
        <f>120.533*30</f>
        <v>3615.9900000000002</v>
      </c>
      <c r="I18" s="54">
        <f>120.533*30</f>
        <v>3615.9900000000002</v>
      </c>
      <c r="J18" s="54">
        <f>133.17*30</f>
        <v>3995.0999999999995</v>
      </c>
      <c r="K18" s="54">
        <f>133.17*30</f>
        <v>3995.0999999999995</v>
      </c>
    </row>
    <row r="19" spans="1:11" ht="15" thickBot="1">
      <c r="A19" s="59" t="s">
        <v>27</v>
      </c>
      <c r="B19" s="59" t="s">
        <v>19</v>
      </c>
      <c r="C19" s="59" t="s">
        <v>28</v>
      </c>
      <c r="D19" s="59">
        <v>20600581768</v>
      </c>
      <c r="E19" s="60" t="s">
        <v>29</v>
      </c>
      <c r="F19" s="61" t="s">
        <v>26</v>
      </c>
      <c r="G19" s="61"/>
      <c r="H19" s="61"/>
      <c r="I19" s="61">
        <v>1</v>
      </c>
      <c r="J19" s="61"/>
      <c r="K19" s="61">
        <v>1</v>
      </c>
    </row>
    <row r="20" spans="1:11" ht="15" thickBot="1">
      <c r="A20" s="62"/>
      <c r="B20" s="62"/>
      <c r="C20" s="62"/>
      <c r="D20" s="62"/>
      <c r="E20" s="63"/>
      <c r="F20" s="61" t="s">
        <v>17</v>
      </c>
      <c r="G20" s="61"/>
      <c r="H20" s="61">
        <v>2</v>
      </c>
      <c r="I20" s="61"/>
      <c r="J20" s="61">
        <v>2</v>
      </c>
      <c r="K20" s="6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89B4-1F79-4032-A0BD-FF8C822D9CF6}">
  <dimension ref="A1:N20"/>
  <sheetViews>
    <sheetView tabSelected="1" topLeftCell="D1" workbookViewId="0">
      <selection activeCell="N23" sqref="N23"/>
    </sheetView>
  </sheetViews>
  <sheetFormatPr baseColWidth="10" defaultRowHeight="14.4"/>
  <cols>
    <col min="1" max="1" width="20.6640625" bestFit="1" customWidth="1"/>
    <col min="2" max="2" width="10.6640625" style="98" bestFit="1" customWidth="1"/>
    <col min="3" max="3" width="22.77734375" style="74" customWidth="1"/>
    <col min="4" max="4" width="12" bestFit="1" customWidth="1"/>
    <col min="5" max="5" width="31.77734375" customWidth="1"/>
    <col min="6" max="6" width="15.5546875" customWidth="1"/>
    <col min="7" max="7" width="8.109375" customWidth="1"/>
    <col min="8" max="8" width="24.5546875" customWidth="1"/>
    <col min="9" max="9" width="22.33203125" customWidth="1"/>
    <col min="10" max="10" width="25.77734375" customWidth="1"/>
    <col min="11" max="11" width="22.44140625" customWidth="1"/>
  </cols>
  <sheetData>
    <row r="1" spans="1:14" s="74" customFormat="1" ht="27" thickBot="1">
      <c r="A1" s="71" t="s">
        <v>0</v>
      </c>
      <c r="B1" s="72" t="s">
        <v>1</v>
      </c>
      <c r="C1" s="90" t="s">
        <v>2</v>
      </c>
      <c r="D1" s="72" t="s">
        <v>3</v>
      </c>
      <c r="E1" s="72" t="s">
        <v>4</v>
      </c>
      <c r="F1" s="72" t="s">
        <v>5</v>
      </c>
      <c r="G1" s="72"/>
      <c r="H1" s="72" t="s">
        <v>6</v>
      </c>
      <c r="I1" s="72" t="s">
        <v>7</v>
      </c>
      <c r="J1" s="73" t="s">
        <v>8</v>
      </c>
      <c r="K1" s="80" t="s">
        <v>9</v>
      </c>
    </row>
    <row r="2" spans="1:14" ht="15" thickBot="1">
      <c r="A2" s="3" t="s">
        <v>10</v>
      </c>
      <c r="B2" s="91"/>
      <c r="C2" s="5"/>
      <c r="D2" s="4"/>
      <c r="E2" s="5"/>
      <c r="F2" s="6"/>
      <c r="G2" s="7" t="s">
        <v>30</v>
      </c>
      <c r="H2" s="8">
        <f>3695.52+(23)+(15.83/2)+(42.67/2)</f>
        <v>3747.77</v>
      </c>
      <c r="I2" s="9"/>
      <c r="J2" s="75">
        <f>4386.5+(23)+(15.83/2)+(42.67/2)</f>
        <v>4438.75</v>
      </c>
      <c r="K2" s="81"/>
      <c r="L2" s="70">
        <f>+(H2*H5)+(J2*J5)</f>
        <v>8186.52</v>
      </c>
    </row>
    <row r="3" spans="1:14" ht="15" hidden="1" thickBot="1">
      <c r="A3" s="10"/>
      <c r="B3" s="65"/>
      <c r="C3" s="12"/>
      <c r="D3" s="11"/>
      <c r="E3" s="12"/>
      <c r="F3" s="7"/>
      <c r="G3" s="7" t="s">
        <v>31</v>
      </c>
      <c r="H3" s="8">
        <v>3747.44</v>
      </c>
      <c r="I3" s="9"/>
      <c r="J3" s="8">
        <v>4438.42</v>
      </c>
      <c r="K3" s="65"/>
    </row>
    <row r="4" spans="1:14" ht="15" thickBot="1">
      <c r="A4" s="10"/>
      <c r="B4" s="65"/>
      <c r="C4" s="12"/>
      <c r="D4" s="11"/>
      <c r="E4" s="12"/>
      <c r="F4" s="7"/>
      <c r="G4" s="7"/>
      <c r="H4" s="103">
        <f>+H2/30</f>
        <v>124.92566666666667</v>
      </c>
      <c r="I4" s="9"/>
      <c r="J4" s="103">
        <f>+J2/30</f>
        <v>147.95833333333334</v>
      </c>
      <c r="K4" s="65"/>
    </row>
    <row r="5" spans="1:14" ht="40.200000000000003" thickBot="1">
      <c r="A5" s="13" t="s">
        <v>13</v>
      </c>
      <c r="B5" s="14" t="s">
        <v>14</v>
      </c>
      <c r="C5" s="15" t="s">
        <v>15</v>
      </c>
      <c r="D5" s="14">
        <v>20515162578</v>
      </c>
      <c r="E5" s="15" t="s">
        <v>16</v>
      </c>
      <c r="F5" s="14" t="s">
        <v>17</v>
      </c>
      <c r="G5" s="14"/>
      <c r="H5" s="14">
        <v>1</v>
      </c>
      <c r="I5" s="14"/>
      <c r="J5" s="66">
        <v>1</v>
      </c>
      <c r="K5" s="82"/>
    </row>
    <row r="6" spans="1:14" ht="15" thickBot="1">
      <c r="A6" s="16" t="s">
        <v>10</v>
      </c>
      <c r="B6" s="17"/>
      <c r="C6" s="19"/>
      <c r="D6" s="18"/>
      <c r="E6" s="19"/>
      <c r="F6" s="20"/>
      <c r="G6" s="21" t="s">
        <v>30</v>
      </c>
      <c r="H6" s="22">
        <f>3962.24+(23)+(31.66/4)+(85.34/4)</f>
        <v>4014.49</v>
      </c>
      <c r="I6" s="22">
        <f>4107.36+(23)+(31.66/4)+(85.34/4)</f>
        <v>4159.6099999999997</v>
      </c>
      <c r="J6" s="67">
        <f>4653.23+(23)+(31.66/4)+(85.34/4)</f>
        <v>4705.4799999999996</v>
      </c>
      <c r="K6" s="83">
        <f>4798.34+(23)+(31.66/4)+(85.34/4)</f>
        <v>4850.59</v>
      </c>
      <c r="L6" s="70">
        <f>+(H6*H9)+(I6*I10)+(J6*J9)+(K6*K10)</f>
        <v>17730.169999999998</v>
      </c>
      <c r="M6" s="69"/>
    </row>
    <row r="7" spans="1:14" ht="15" hidden="1" thickBot="1">
      <c r="A7" s="23"/>
      <c r="B7" s="24"/>
      <c r="C7" s="26"/>
      <c r="D7" s="25"/>
      <c r="E7" s="26"/>
      <c r="F7" s="21"/>
      <c r="G7" s="7" t="s">
        <v>31</v>
      </c>
      <c r="H7" s="22">
        <v>3839.16</v>
      </c>
      <c r="I7" s="22">
        <v>3984.28</v>
      </c>
      <c r="J7" s="22">
        <v>4530.1499999999996</v>
      </c>
      <c r="K7" s="67">
        <v>4675.26</v>
      </c>
      <c r="L7" s="100"/>
    </row>
    <row r="8" spans="1:14" ht="15" thickBot="1">
      <c r="A8" s="23"/>
      <c r="B8" s="24"/>
      <c r="C8" s="26"/>
      <c r="D8" s="25"/>
      <c r="E8" s="26"/>
      <c r="F8" s="21"/>
      <c r="G8" s="7"/>
      <c r="H8" s="104">
        <f>+H6/30</f>
        <v>133.81633333333332</v>
      </c>
      <c r="I8" s="104">
        <f>+I6/30</f>
        <v>138.65366666666665</v>
      </c>
      <c r="J8" s="104">
        <f>+J6/30</f>
        <v>156.84933333333331</v>
      </c>
      <c r="K8" s="104">
        <f>+K6/30</f>
        <v>161.68633333333335</v>
      </c>
      <c r="L8" s="100"/>
    </row>
    <row r="9" spans="1:14" ht="27" thickBot="1">
      <c r="A9" s="27" t="s">
        <v>18</v>
      </c>
      <c r="B9" s="92" t="s">
        <v>19</v>
      </c>
      <c r="C9" s="28" t="s">
        <v>15</v>
      </c>
      <c r="D9" s="27">
        <v>20515162578</v>
      </c>
      <c r="E9" s="28" t="s">
        <v>20</v>
      </c>
      <c r="F9" s="29" t="s">
        <v>21</v>
      </c>
      <c r="G9" s="29"/>
      <c r="H9" s="29">
        <v>1</v>
      </c>
      <c r="I9" s="29"/>
      <c r="J9" s="76">
        <v>1</v>
      </c>
      <c r="K9" s="84"/>
    </row>
    <row r="10" spans="1:14" ht="15" thickBot="1">
      <c r="A10" s="30"/>
      <c r="B10" s="93"/>
      <c r="C10" s="31"/>
      <c r="D10" s="30"/>
      <c r="E10" s="31"/>
      <c r="F10" s="29" t="s">
        <v>22</v>
      </c>
      <c r="G10" s="29"/>
      <c r="H10" s="29"/>
      <c r="I10" s="29">
        <v>1</v>
      </c>
      <c r="J10" s="76"/>
      <c r="K10" s="84">
        <v>1</v>
      </c>
    </row>
    <row r="11" spans="1:14" ht="15" thickBot="1">
      <c r="A11" s="32" t="s">
        <v>10</v>
      </c>
      <c r="B11" s="33"/>
      <c r="C11" s="35"/>
      <c r="D11" s="34"/>
      <c r="E11" s="35"/>
      <c r="F11" s="36"/>
      <c r="G11" s="37" t="s">
        <v>30</v>
      </c>
      <c r="H11" s="38">
        <f>+(3766.58)+(92/4)+(31.66/4)+(85.34/4)</f>
        <v>3818.83</v>
      </c>
      <c r="I11" s="38">
        <f>3911.69+(23)+(31.66/4)+(85.34/4)</f>
        <v>3963.94</v>
      </c>
      <c r="J11" s="68">
        <f>4457.56+(23)+(31.66/4)+(85.34/4)</f>
        <v>4509.8100000000004</v>
      </c>
      <c r="K11" s="85">
        <f>4602.67+(23)+(31.66/4)+(85.34/4)</f>
        <v>4654.92</v>
      </c>
      <c r="L11" s="70">
        <f>+(H11*H15)+(I11*I14)+(J11*J15)+(K11*K14)</f>
        <v>16947.5</v>
      </c>
      <c r="M11" s="101">
        <f>+H11+J11</f>
        <v>8328.64</v>
      </c>
      <c r="N11" s="101">
        <f>+I11+K11</f>
        <v>8618.86</v>
      </c>
    </row>
    <row r="12" spans="1:14" ht="15" hidden="1" thickBot="1">
      <c r="A12" s="39"/>
      <c r="B12" s="40"/>
      <c r="C12" s="42"/>
      <c r="D12" s="41"/>
      <c r="E12" s="42"/>
      <c r="F12" s="37"/>
      <c r="G12" s="7" t="s">
        <v>31</v>
      </c>
      <c r="H12" s="38">
        <v>3993.5</v>
      </c>
      <c r="I12" s="38">
        <v>4138.6099999999997</v>
      </c>
      <c r="J12" s="38">
        <v>4684.4799999999996</v>
      </c>
      <c r="K12" s="68">
        <v>4829.59</v>
      </c>
      <c r="L12" s="69"/>
      <c r="M12" s="69"/>
    </row>
    <row r="13" spans="1:14" ht="15" thickBot="1">
      <c r="A13" s="39"/>
      <c r="B13" s="40"/>
      <c r="C13" s="42"/>
      <c r="D13" s="41"/>
      <c r="E13" s="42"/>
      <c r="F13" s="37"/>
      <c r="G13" s="7"/>
      <c r="H13" s="105">
        <f>+H11/30</f>
        <v>127.29433333333333</v>
      </c>
      <c r="I13" s="105">
        <f>+I11/30</f>
        <v>132.13133333333334</v>
      </c>
      <c r="J13" s="105">
        <f>+J11/30</f>
        <v>150.32700000000003</v>
      </c>
      <c r="K13" s="105">
        <f>+K11/30</f>
        <v>155.16400000000002</v>
      </c>
      <c r="L13" s="69"/>
      <c r="M13" s="69"/>
    </row>
    <row r="14" spans="1:14" ht="40.200000000000003" thickBot="1">
      <c r="A14" s="43" t="s">
        <v>23</v>
      </c>
      <c r="B14" s="94" t="s">
        <v>19</v>
      </c>
      <c r="C14" s="44" t="s">
        <v>24</v>
      </c>
      <c r="D14" s="43">
        <v>20603046472</v>
      </c>
      <c r="E14" s="44" t="s">
        <v>25</v>
      </c>
      <c r="F14" s="99" t="s">
        <v>26</v>
      </c>
      <c r="G14" s="45"/>
      <c r="H14" s="45"/>
      <c r="I14" s="45">
        <v>1</v>
      </c>
      <c r="J14" s="77"/>
      <c r="K14" s="86">
        <v>1</v>
      </c>
    </row>
    <row r="15" spans="1:14" ht="15" thickBot="1">
      <c r="A15" s="46"/>
      <c r="B15" s="95"/>
      <c r="C15" s="47"/>
      <c r="D15" s="46"/>
      <c r="E15" s="47"/>
      <c r="F15" s="45" t="s">
        <v>17</v>
      </c>
      <c r="G15" s="45"/>
      <c r="H15" s="45">
        <v>1</v>
      </c>
      <c r="I15" s="45"/>
      <c r="J15" s="77">
        <v>1</v>
      </c>
      <c r="K15" s="86"/>
    </row>
    <row r="16" spans="1:14" ht="15" thickBot="1">
      <c r="A16" s="48" t="s">
        <v>10</v>
      </c>
      <c r="B16" s="49"/>
      <c r="C16" s="51"/>
      <c r="D16" s="50"/>
      <c r="E16" s="51"/>
      <c r="F16" s="52"/>
      <c r="G16" s="53" t="s">
        <v>30</v>
      </c>
      <c r="H16" s="54">
        <f>3695.52+(92/4)+(15.83/4)+(42.67/4)</f>
        <v>3733.145</v>
      </c>
      <c r="I16" s="54">
        <f>3846.47+(23)+(15.83/2)+(42.67/2)</f>
        <v>3898.72</v>
      </c>
      <c r="J16" s="78">
        <f>4386.5+(92/4)+(15.83/4)+(42.67/4)</f>
        <v>4424.125</v>
      </c>
      <c r="K16" s="87">
        <f>4537.45+(23)+(15.83/2)+(42.67/2)</f>
        <v>4589.7</v>
      </c>
      <c r="L16" s="70">
        <f>+(H16*H20)+(I16*I19)+(J16*J20)+(K16*K19)</f>
        <v>24802.960000000003</v>
      </c>
      <c r="M16" s="102">
        <f>+(H16+J16)*2</f>
        <v>16314.54</v>
      </c>
      <c r="N16" s="101">
        <f>+I16+K16</f>
        <v>8488.42</v>
      </c>
    </row>
    <row r="17" spans="1:11" ht="15" hidden="1" thickBot="1">
      <c r="A17" s="55"/>
      <c r="B17" s="56"/>
      <c r="C17" s="58"/>
      <c r="D17" s="57"/>
      <c r="E17" s="58"/>
      <c r="F17" s="53"/>
      <c r="G17" s="7" t="s">
        <v>31</v>
      </c>
      <c r="H17" s="54">
        <v>3732.82</v>
      </c>
      <c r="I17" s="54">
        <v>3898.39</v>
      </c>
      <c r="J17" s="54">
        <v>4423.8</v>
      </c>
      <c r="K17" s="54">
        <v>4589.37</v>
      </c>
    </row>
    <row r="18" spans="1:11" ht="15" thickBot="1">
      <c r="A18" s="55"/>
      <c r="B18" s="56"/>
      <c r="C18" s="58"/>
      <c r="D18" s="57"/>
      <c r="E18" s="58"/>
      <c r="F18" s="53"/>
      <c r="G18" s="7"/>
      <c r="H18" s="106">
        <f>+H16/30</f>
        <v>124.43816666666666</v>
      </c>
      <c r="I18" s="106">
        <f>+I16/30</f>
        <v>129.95733333333334</v>
      </c>
      <c r="J18" s="106">
        <f>+J16/30</f>
        <v>147.47083333333333</v>
      </c>
      <c r="K18" s="106">
        <f>+K16/30</f>
        <v>152.98999999999998</v>
      </c>
    </row>
    <row r="19" spans="1:11" ht="15" thickBot="1">
      <c r="A19" s="59" t="s">
        <v>27</v>
      </c>
      <c r="B19" s="96" t="s">
        <v>19</v>
      </c>
      <c r="C19" s="60" t="s">
        <v>28</v>
      </c>
      <c r="D19" s="59">
        <v>20600581768</v>
      </c>
      <c r="E19" s="60" t="s">
        <v>29</v>
      </c>
      <c r="F19" s="99" t="s">
        <v>26</v>
      </c>
      <c r="G19" s="61"/>
      <c r="H19" s="61"/>
      <c r="I19" s="61">
        <v>1</v>
      </c>
      <c r="J19" s="79"/>
      <c r="K19" s="88">
        <v>1</v>
      </c>
    </row>
    <row r="20" spans="1:11" ht="15" thickBot="1">
      <c r="A20" s="62"/>
      <c r="B20" s="97"/>
      <c r="C20" s="63"/>
      <c r="D20" s="62"/>
      <c r="E20" s="63"/>
      <c r="F20" s="61" t="s">
        <v>17</v>
      </c>
      <c r="G20" s="61"/>
      <c r="H20" s="61">
        <v>2</v>
      </c>
      <c r="I20" s="61"/>
      <c r="J20" s="79">
        <v>2</v>
      </c>
      <c r="K2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Antiguo</vt:lpstr>
      <vt:lpstr>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Gonzales (OSF-PAI)</dc:creator>
  <cp:lastModifiedBy>Cynthia Gonzales (OSF-PAI)</cp:lastModifiedBy>
  <dcterms:created xsi:type="dcterms:W3CDTF">2024-02-02T00:20:45Z</dcterms:created>
  <dcterms:modified xsi:type="dcterms:W3CDTF">2024-03-12T21:50:56Z</dcterms:modified>
</cp:coreProperties>
</file>