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95/"/>
    </mc:Choice>
  </mc:AlternateContent>
  <xr:revisionPtr revIDLastSave="4" documentId="8_{6217B996-B501-4682-A95A-D30DB7A668B6}" xr6:coauthVersionLast="47" xr6:coauthVersionMax="47" xr10:uidLastSave="{09B6B896-5DB9-4931-897E-276219089BF4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6" i="10" l="1"/>
  <c r="R17" i="10"/>
  <c r="R18" i="10"/>
  <c r="R19" i="10"/>
  <c r="R20" i="10"/>
  <c r="R22" i="10"/>
  <c r="R15" i="10"/>
  <c r="Q16" i="10"/>
  <c r="Q17" i="10"/>
  <c r="Q18" i="10"/>
  <c r="Q19" i="10"/>
  <c r="Q20" i="10"/>
  <c r="Q21" i="10"/>
  <c r="R21" i="10" s="1"/>
  <c r="Q22" i="10"/>
  <c r="Q15" i="10"/>
  <c r="M16" i="10"/>
  <c r="M17" i="10"/>
  <c r="M18" i="10"/>
  <c r="M20" i="10"/>
  <c r="M21" i="10"/>
  <c r="M22" i="10"/>
  <c r="M15" i="10"/>
  <c r="J16" i="10"/>
  <c r="J17" i="10"/>
  <c r="J18" i="10"/>
  <c r="J19" i="10"/>
  <c r="J20" i="10"/>
  <c r="J22" i="10"/>
  <c r="J15" i="10"/>
  <c r="G16" i="10"/>
  <c r="G17" i="10"/>
  <c r="G18" i="10"/>
  <c r="G19" i="10"/>
  <c r="G20" i="10"/>
  <c r="G21" i="10"/>
  <c r="G22" i="10"/>
  <c r="G15" i="10"/>
  <c r="G23" i="10" s="1"/>
  <c r="M35" i="10"/>
  <c r="M34" i="10"/>
  <c r="M33" i="10"/>
  <c r="M32" i="10"/>
  <c r="M31" i="10"/>
  <c r="M30" i="10"/>
  <c r="L36" i="10"/>
  <c r="O35" i="10" a="1"/>
  <c r="O35" i="10" s="1"/>
  <c r="P35" i="10" s="1"/>
  <c r="I35" i="10" a="1"/>
  <c r="I35" i="10" s="1"/>
  <c r="J35" i="10" s="1"/>
  <c r="F35" i="10" a="1"/>
  <c r="F35" i="10" s="1"/>
  <c r="G35" i="10" s="1"/>
  <c r="O33" i="10" a="1"/>
  <c r="O33" i="10" s="1"/>
  <c r="P33" i="10" s="1"/>
  <c r="I33" i="10" a="1"/>
  <c r="I33" i="10" s="1"/>
  <c r="J33" i="10" s="1"/>
  <c r="F33" i="10" a="1"/>
  <c r="F33" i="10" s="1"/>
  <c r="G33" i="10" s="1"/>
  <c r="D36" i="10"/>
  <c r="O34" i="10" a="1"/>
  <c r="O34" i="10" s="1"/>
  <c r="P34" i="10" s="1"/>
  <c r="I34" i="10" a="1"/>
  <c r="I34" i="10" s="1"/>
  <c r="J34" i="10" s="1"/>
  <c r="F34" i="10" a="1"/>
  <c r="F34" i="10" s="1"/>
  <c r="G34" i="10" s="1"/>
  <c r="O32" i="10" a="1"/>
  <c r="O32" i="10" s="1"/>
  <c r="P32" i="10" s="1"/>
  <c r="I32" i="10" a="1"/>
  <c r="I32" i="10" s="1"/>
  <c r="J32" i="10" s="1"/>
  <c r="F32" i="10" a="1"/>
  <c r="F32" i="10" s="1"/>
  <c r="G32" i="10" s="1"/>
  <c r="O31" i="10" a="1"/>
  <c r="O31" i="10" s="1"/>
  <c r="P31" i="10" s="1"/>
  <c r="I31" i="10" a="1"/>
  <c r="I31" i="10" s="1"/>
  <c r="J31" i="10" s="1"/>
  <c r="F31" i="10" a="1"/>
  <c r="F31" i="10" s="1"/>
  <c r="G31" i="10" s="1"/>
  <c r="O30" i="10" a="1"/>
  <c r="O30" i="10" s="1"/>
  <c r="P30" i="10" s="1"/>
  <c r="I30" i="10" a="1"/>
  <c r="I30" i="10" s="1"/>
  <c r="J30" i="10" s="1"/>
  <c r="F30" i="10" a="1"/>
  <c r="F30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23" i="10" l="1"/>
  <c r="M24" i="10" s="1"/>
  <c r="M26" i="10" s="1"/>
  <c r="J23" i="10"/>
  <c r="G24" i="10"/>
  <c r="G26" i="10" s="1"/>
  <c r="J24" i="10"/>
  <c r="J26" i="10"/>
  <c r="M36" i="10"/>
  <c r="P23" i="10"/>
  <c r="P24" i="10" s="1"/>
  <c r="P25" i="10" s="1"/>
  <c r="P26" i="10" s="1"/>
  <c r="O36" i="10"/>
  <c r="P36" i="10" s="1"/>
  <c r="I36" i="10"/>
  <c r="J36" i="10"/>
  <c r="F36" i="10"/>
  <c r="G30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<sst xmlns="http://schemas.openxmlformats.org/spreadsheetml/2006/main" count="331" uniqueCount="191">
  <si>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</si>
  <si>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</si>
  <si>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</si>
  <si>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</si>
  <si>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</si>
  <si>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</si>
  <si>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</si>
  <si>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</si>
  <si>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</si>
  <si>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</si>
  <si>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</si>
  <si>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</si>
  <si>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</si>
  <si>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</si>
  <si>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</si>
  <si>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</si>
  <si>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</si>
  <si>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</si>
  <si>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</si>
  <si>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</si>
  <si>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</si>
  <si>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</si>
  <si>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</si>
  <si>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</si>
  <si>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</si>
  <si>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</si>
  <si>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</si>
  <si>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</si>
  <si>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</si>
  <si>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</si>
  <si>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</si>
  <si>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</si>
  <si>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</si>
  <si>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</si>
  <si>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</si>
  <si>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</si>
  <si>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</si>
  <si>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</si>
  <si>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</si>
  <si>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</si>
  <si>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</si>
  <si>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</si>
  <si>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</si>
  <si>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</si>
  <si>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</si>
  <si>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</si>
  <si>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</si>
  <si>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</si>
  <si>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</si>
  <si>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</si>
  <si>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</si>
  <si>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</si>
  <si>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</si>
  <si>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</si>
  <si>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</si>
  <si>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</si>
  <si>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</si>
  <si>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</si>
  <si>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</si>
  <si>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</si>
  <si>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</si>
  <si>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</si>
  <si>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</si>
  <si>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</si>
  <si>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</si>
  <si>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</si>
  <si>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</si>
  <si>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</si>
  <si>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</si>
  <si>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</si>
  <si>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</si>
  <si>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</si>
  <si>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</si>
  <si>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</si>
  <si>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</si>
  <si>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</si>
  <si>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</si>
  <si>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</si>
  <si>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</si>
  <si>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</si>
  <si>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</si>
  <si>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</si>
  <si>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</si>
  <si>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</si>
  <si>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</si>
  <si>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</si>
  <si>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</si>
  <si>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</si>
  <si>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</si>
  <si>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</si>
  <si>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</si>
  <si>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</si>
  <si>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</si>
  <si>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</si>
  <si>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</si>
  <si>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</si>
  <si>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</si>
  <si>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</si>
  <si>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</si>
  <si>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</si>
  <si>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</si>
  <si>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</si>
  <si>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</si>
  <si>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</si>
  <si>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</si>
  <si>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</si>
  <si>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</si>
  <si>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</si>
  <si>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</si>
  <si>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</si>
  <si>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</si>
  <si>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</si>
  <si>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</si>
  <si>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</si>
  <si>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</si>
  <si>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</si>
  <si>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</si>
  <si>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</si>
  <si>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</si>
  <si>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</si>
  <si>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</si>
  <si>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</si>
  <si>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</si>
  <si>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</si>
  <si>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</si>
  <si>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</si>
  <si>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</si>
  <si>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</si>
  <si>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</si>
  <si>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</si>
  <si>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</si>
  <si>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</si>
  <si>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</si>
  <si>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</si>
  <si>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</si>
  <si>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</si>
  <si>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</si>
  <si>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</si>
  <si>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</si>
  <si>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</si>
  <si>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</si>
  <si>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</si>
  <si>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</si>
  <si>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</si>
  <si>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</si>
  <si>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</si>
  <si>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</si>
  <si>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</si>
  <si>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</si>
  <si>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</si>
  <si>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</si>
  <si>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</si>
  <si>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</si>
  <si>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</si>
  <si>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</si>
  <si>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</si>
  <si>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</si>
  <si>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</si>
  <si>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</si>
  <si>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</si>
  <si>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</si>
  <si>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</si>
  <si>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</si>
  <si>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</si>
  <si>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</si>
  <si>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</si>
  <si>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</si>
  <si>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</si>
  <si>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</si>
  <si>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</si>
  <si>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</si>
  <si>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</si>
  <si>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</si>
  <si>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</si>
  <si>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</si>
  <si>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</si>
  <si>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</si>
  <si>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</si>
  <si>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BADILEJO DE 6"</t>
  </si>
  <si>
    <t>PLANCHA DE EMPASTAR</t>
  </si>
  <si>
    <t>TIRALINEA P/ALBA?IL</t>
  </si>
  <si>
    <t>WINCHA METRICA 5M TRUPER</t>
  </si>
  <si>
    <t>GRILLETE GALV 1/2" TIPO LIRA</t>
  </si>
  <si>
    <t>CALIBRADOR LAINAS 0.0038-0.889MM - STANLEY</t>
  </si>
  <si>
    <t>ETERNIT GRAN ONDA GRIS 3 X 1.10 MT X 5MM</t>
  </si>
  <si>
    <t>TUBO CUADRADRO FONO 2" X 2" X 2MM X 6MT</t>
  </si>
  <si>
    <t>UND</t>
  </si>
  <si>
    <t>K &amp; J PROYECTISTAS</t>
  </si>
  <si>
    <t>FERRETERIA ROAL</t>
  </si>
  <si>
    <t>SALVADOR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</si>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</sst>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&quot;S/&quot;\ 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9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5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0" fontId="33" fillId="0" borderId="18" xfId="0" applyFont="1" applyBorder="1"/>
    <xf numFmtId="169" fontId="42" fillId="0" borderId="28" xfId="0" applyNumberFormat="1" applyFont="1" applyBorder="1" applyAlignment="1">
      <alignment vertical="center" wrapText="1"/>
    </xf>
    <xf numFmtId="169" fontId="42" fillId="0" borderId="14" xfId="0" applyNumberFormat="1" applyFont="1" applyBorder="1" applyAlignment="1">
      <alignment horizontal="center" vertical="center"/>
    </xf>
    <xf numFmtId="169" fontId="42" fillId="0" borderId="9" xfId="0" applyNumberFormat="1" applyFont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44" fontId="42" fillId="0" borderId="28" xfId="2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5" fillId="15" borderId="0" xfId="0" applyFont="1" applyFill="1"/>
    <xf numFmtId="0" fontId="6" fillId="15" borderId="33" xfId="0" applyFont="1" applyFill="1" applyBorder="1" applyAlignment="1">
      <alignment horizontal="left" vertical="center" wrapText="1"/>
    </xf>
    <xf numFmtId="0" fontId="6" fillId="15" borderId="28" xfId="0" applyFont="1" applyFill="1" applyBorder="1" applyAlignment="1">
      <alignment horizontal="left" vertical="center" wrapText="1"/>
    </xf>
    <xf numFmtId="9" fontId="6" fillId="15" borderId="11" xfId="0" applyNumberFormat="1" applyFont="1" applyFill="1" applyBorder="1" applyAlignment="1">
      <alignment horizontal="center" vertical="center"/>
    </xf>
    <xf numFmtId="164" fontId="7" fillId="15" borderId="11" xfId="0" applyNumberFormat="1" applyFont="1" applyFill="1" applyBorder="1" applyAlignment="1">
      <alignment vertical="center"/>
    </xf>
    <xf numFmtId="1" fontId="29" fillId="15" borderId="11" xfId="0" applyNumberFormat="1" applyFont="1" applyFill="1" applyBorder="1" applyAlignment="1">
      <alignment horizontal="center" vertical="center"/>
    </xf>
    <xf numFmtId="1" fontId="29" fillId="15" borderId="6" xfId="0" applyNumberFormat="1" applyFont="1" applyFill="1" applyBorder="1" applyAlignment="1">
      <alignment horizontal="center" vertical="center"/>
    </xf>
    <xf numFmtId="2" fontId="29" fillId="15" borderId="6" xfId="0" applyNumberFormat="1" applyFont="1" applyFill="1" applyBorder="1" applyAlignment="1">
      <alignment horizontal="center" vertical="center"/>
    </xf>
    <xf numFmtId="0" fontId="5" fillId="15" borderId="21" xfId="0" applyFont="1" applyFill="1" applyBorder="1"/>
    <xf numFmtId="0" fontId="0" fillId="15" borderId="0" xfId="0" applyFill="1"/>
    <xf numFmtId="1" fontId="32" fillId="15" borderId="16" xfId="0" applyNumberFormat="1" applyFont="1" applyFill="1" applyBorder="1" applyAlignment="1">
      <alignment horizontal="center" vertical="center"/>
    </xf>
    <xf numFmtId="0" fontId="33" fillId="0" borderId="7" xfId="0" applyFont="1" applyBorder="1"/>
    <xf numFmtId="0" fontId="36" fillId="11" borderId="7" xfId="0" applyFont="1" applyFill="1" applyBorder="1"/>
    <xf numFmtId="0" fontId="35" fillId="10" borderId="7" xfId="0" applyFont="1" applyFill="1" applyBorder="1" applyAlignment="1">
      <alignment horizontal="center" vertical="center"/>
    </xf>
    <xf numFmtId="168" fontId="42" fillId="0" borderId="7" xfId="0" applyNumberFormat="1" applyFont="1" applyBorder="1" applyAlignment="1">
      <alignment vertical="center" wrapText="1"/>
    </xf>
    <xf numFmtId="168" fontId="42" fillId="0" borderId="7" xfId="0" applyNumberFormat="1" applyFont="1" applyBorder="1" applyAlignment="1">
      <alignment horizontal="center" vertical="center"/>
    </xf>
    <xf numFmtId="168" fontId="42" fillId="0" borderId="7" xfId="0" applyNumberFormat="1" applyFont="1" applyBorder="1"/>
    <xf numFmtId="167" fontId="42" fillId="0" borderId="7" xfId="0" applyNumberFormat="1" applyFont="1" applyBorder="1" applyAlignment="1">
      <alignment horizontal="center" vertical="center"/>
    </xf>
    <xf numFmtId="2" fontId="29" fillId="0" borderId="7" xfId="0" applyNumberFormat="1" applyFont="1" applyBorder="1" applyAlignment="1">
      <alignment horizontal="center" vertical="center"/>
    </xf>
    <xf numFmtId="2" fontId="29" fillId="15" borderId="7" xfId="0" applyNumberFormat="1" applyFont="1" applyFill="1" applyBorder="1" applyAlignment="1">
      <alignment horizontal="center" vertical="center"/>
    </xf>
    <xf numFmtId="2" fontId="32" fillId="0" borderId="21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left"/>
    </xf>
    <xf numFmtId="0" fontId="41" fillId="0" borderId="7" xfId="0" applyFont="1" applyBorder="1" applyAlignment="1">
      <alignment horizontal="left"/>
    </xf>
    <xf numFmtId="168" fontId="42" fillId="16" borderId="7" xfId="0" applyNumberFormat="1" applyFont="1" applyFill="1" applyBorder="1" applyAlignment="1">
      <alignment vertical="center" wrapText="1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40ED30E3-5022-4C0D-AD43-B5EE54C54DC2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S103"/>
  <sheetViews>
    <sheetView tabSelected="1" topLeftCell="A2" zoomScale="30" zoomScaleNormal="30" zoomScaleSheetLayoutView="50" workbookViewId="0">
      <selection activeCell="V18" sqref="V18"/>
    </sheetView>
  </sheetViews>
  <sheetFormatPr baseColWidth="10" defaultColWidth="14.44140625" defaultRowHeight="15" customHeight="1"/>
  <cols>
    <col min="1" max="1" width="4.88671875" customWidth="1"/>
    <col min="2" max="2" width="65.109375" customWidth="1"/>
    <col min="3" max="3" width="14.5546875" customWidth="1"/>
    <col min="4" max="4" width="19" customWidth="1"/>
    <col min="5" max="5" width="28.21875" customWidth="1"/>
    <col min="6" max="6" width="4.6640625" customWidth="1"/>
    <col min="7" max="7" width="25.5546875" customWidth="1"/>
    <col min="8" max="8" width="31" customWidth="1"/>
    <col min="9" max="9" width="6.6640625" customWidth="1"/>
    <col min="10" max="10" width="21.21875" customWidth="1"/>
    <col min="11" max="11" width="28" customWidth="1"/>
    <col min="12" max="12" width="3.5546875" hidden="1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8" width="29.88671875" customWidth="1"/>
    <col min="19" max="19" width="3.88671875" customWidth="1"/>
  </cols>
  <sheetData>
    <row r="1" spans="1:19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33" customHeight="1">
      <c r="A2" s="1"/>
      <c r="B2" s="154"/>
      <c r="C2" s="157" t="s">
        <v>160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45"/>
      <c r="R2" s="145"/>
      <c r="S2" s="102"/>
    </row>
    <row r="3" spans="1:19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283"/>
      <c r="R3" s="283"/>
      <c r="S3" s="103"/>
    </row>
    <row r="4" spans="1:19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283"/>
      <c r="R4" s="283"/>
      <c r="S4" s="103"/>
    </row>
    <row r="5" spans="1:19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283"/>
      <c r="R5" s="283"/>
      <c r="S5" s="103"/>
    </row>
    <row r="6" spans="1:19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103"/>
    </row>
    <row r="7" spans="1:19" ht="33" customHeight="1">
      <c r="A7" s="1"/>
      <c r="B7" s="127" t="s">
        <v>1</v>
      </c>
      <c r="C7" s="163" t="s">
        <v>177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283"/>
      <c r="R7" s="283"/>
      <c r="S7" s="103"/>
    </row>
    <row r="8" spans="1:19" ht="33" customHeight="1">
      <c r="A8" s="1"/>
      <c r="B8" s="127" t="s">
        <v>2</v>
      </c>
      <c r="C8" s="149">
        <v>45966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283"/>
      <c r="R8" s="283"/>
      <c r="S8" s="103"/>
    </row>
    <row r="9" spans="1:19" ht="33" customHeight="1">
      <c r="A9" s="1"/>
      <c r="B9" s="127" t="s">
        <v>3</v>
      </c>
      <c r="C9" s="163">
        <v>1195</v>
      </c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283"/>
      <c r="R9" s="283"/>
      <c r="S9" s="103"/>
    </row>
    <row r="10" spans="1:19" ht="33" customHeight="1">
      <c r="A10" s="1"/>
      <c r="B10" s="127" t="s">
        <v>4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283"/>
      <c r="R10" s="283"/>
      <c r="S10" s="103"/>
    </row>
    <row r="11" spans="1:19" ht="33" customHeight="1">
      <c r="A11" s="1"/>
      <c r="B11" s="127" t="s">
        <v>5</v>
      </c>
      <c r="C11" s="151">
        <v>3.5459999999999998</v>
      </c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283"/>
      <c r="R11" s="283"/>
      <c r="S11" s="103"/>
    </row>
    <row r="12" spans="1:19" ht="14.25" customHeight="1">
      <c r="A12" s="1"/>
      <c r="B12" s="106"/>
      <c r="C12" s="5"/>
      <c r="D12" s="6"/>
      <c r="E12" s="152"/>
      <c r="F12" s="152"/>
      <c r="G12" s="153"/>
      <c r="H12" s="152"/>
      <c r="I12" s="152"/>
      <c r="J12" s="153"/>
      <c r="K12" s="152"/>
      <c r="L12" s="152"/>
      <c r="M12" s="153"/>
      <c r="N12" s="152"/>
      <c r="O12" s="152"/>
      <c r="P12" s="153"/>
      <c r="Q12" s="70"/>
      <c r="R12" s="70"/>
      <c r="S12" s="103"/>
    </row>
    <row r="13" spans="1:19" ht="52.8" customHeight="1">
      <c r="A13" s="1"/>
      <c r="B13" s="166"/>
      <c r="C13" s="168" t="s">
        <v>6</v>
      </c>
      <c r="D13" s="168" t="s">
        <v>7</v>
      </c>
      <c r="E13" s="170" t="s">
        <v>187</v>
      </c>
      <c r="F13" s="171"/>
      <c r="G13" s="172"/>
      <c r="H13" s="173" t="s">
        <v>188</v>
      </c>
      <c r="I13" s="174"/>
      <c r="J13" s="175"/>
      <c r="K13" s="180" t="s">
        <v>189</v>
      </c>
      <c r="L13" s="181"/>
      <c r="M13" s="182"/>
      <c r="N13" s="180" t="s">
        <v>176</v>
      </c>
      <c r="O13" s="181"/>
      <c r="P13" s="182"/>
      <c r="Q13" s="284"/>
      <c r="R13" s="284"/>
      <c r="S13" s="103"/>
    </row>
    <row r="14" spans="1:19" ht="33.6" customHeight="1">
      <c r="A14" s="1"/>
      <c r="B14" s="167"/>
      <c r="C14" s="169"/>
      <c r="D14" s="169"/>
      <c r="E14" s="176" t="s">
        <v>10</v>
      </c>
      <c r="F14" s="177"/>
      <c r="G14" s="125" t="s">
        <v>11</v>
      </c>
      <c r="H14" s="178" t="s">
        <v>10</v>
      </c>
      <c r="I14" s="179"/>
      <c r="J14" s="126" t="s">
        <v>11</v>
      </c>
      <c r="K14" s="183"/>
      <c r="L14" s="184"/>
      <c r="M14" s="95"/>
      <c r="N14" s="183" t="s">
        <v>10</v>
      </c>
      <c r="O14" s="184"/>
      <c r="P14" s="95" t="s">
        <v>11</v>
      </c>
      <c r="Q14" s="285"/>
      <c r="R14" s="285"/>
      <c r="S14" s="103"/>
    </row>
    <row r="15" spans="1:19" ht="69.599999999999994" customHeight="1">
      <c r="A15" s="1"/>
      <c r="B15" s="128" t="s">
        <v>178</v>
      </c>
      <c r="C15" s="91">
        <v>2</v>
      </c>
      <c r="D15" s="91" t="s">
        <v>186</v>
      </c>
      <c r="E15" s="185">
        <v>19.5</v>
      </c>
      <c r="F15" s="185"/>
      <c r="G15" s="143">
        <f>C15*E15</f>
        <v>39</v>
      </c>
      <c r="H15" s="204">
        <v>10.17</v>
      </c>
      <c r="I15" s="204"/>
      <c r="J15" s="146">
        <f>C15*H15</f>
        <v>20.34</v>
      </c>
      <c r="K15" s="204">
        <v>12.551299999999999</v>
      </c>
      <c r="L15" s="204"/>
      <c r="M15" s="129">
        <f>C15*K15</f>
        <v>25.102599999999999</v>
      </c>
      <c r="N15" s="205"/>
      <c r="O15" s="205"/>
      <c r="P15" s="130"/>
      <c r="Q15" s="286">
        <f>MIN(E15:J15)</f>
        <v>10.17</v>
      </c>
      <c r="R15" s="296" t="str">
        <f>INDEX(E$13:J$13,MATCH(Q15,E15:J15,0))</f>
        <v>FERRETERIA ROAL</v>
      </c>
      <c r="S15" s="103"/>
    </row>
    <row r="16" spans="1:19" ht="69.599999999999994" customHeight="1">
      <c r="A16" s="1"/>
      <c r="B16" s="128" t="s">
        <v>179</v>
      </c>
      <c r="C16" s="91">
        <v>2</v>
      </c>
      <c r="D16" s="91" t="s">
        <v>186</v>
      </c>
      <c r="E16" s="185">
        <v>19.5</v>
      </c>
      <c r="F16" s="185"/>
      <c r="G16" s="143">
        <f t="shared" ref="G16:G22" si="0">C16*E16</f>
        <v>39</v>
      </c>
      <c r="H16" s="204">
        <v>29.66</v>
      </c>
      <c r="I16" s="204"/>
      <c r="J16" s="146">
        <f t="shared" ref="J16:J22" si="1">C16*H16</f>
        <v>59.32</v>
      </c>
      <c r="K16" s="204">
        <v>15.486499999999999</v>
      </c>
      <c r="L16" s="204"/>
      <c r="M16" s="129">
        <f t="shared" ref="M16:M22" si="2">C16*K16</f>
        <v>30.972999999999999</v>
      </c>
      <c r="N16" s="205"/>
      <c r="O16" s="205"/>
      <c r="P16" s="130"/>
      <c r="Q16" s="286">
        <f t="shared" ref="Q16:Q22" si="3">MIN(E16:J16)</f>
        <v>19.5</v>
      </c>
      <c r="R16" s="286" t="str">
        <f t="shared" ref="R16:R22" si="4">INDEX(E$13:J$13,MATCH(Q16,E16:J16,0))</f>
        <v>K &amp; J PROYECTISTAS</v>
      </c>
      <c r="S16" s="103"/>
    </row>
    <row r="17" spans="1:19" ht="69.599999999999994" customHeight="1">
      <c r="A17" s="1"/>
      <c r="B17" s="128" t="s">
        <v>180</v>
      </c>
      <c r="C17" s="91">
        <v>2</v>
      </c>
      <c r="D17" s="91" t="s">
        <v>186</v>
      </c>
      <c r="E17" s="185">
        <v>36.4</v>
      </c>
      <c r="F17" s="185"/>
      <c r="G17" s="143">
        <f t="shared" si="0"/>
        <v>72.8</v>
      </c>
      <c r="H17" s="204">
        <v>50.85</v>
      </c>
      <c r="I17" s="204"/>
      <c r="J17" s="146">
        <f t="shared" si="1"/>
        <v>101.7</v>
      </c>
      <c r="K17" s="204">
        <v>17.322099999999999</v>
      </c>
      <c r="L17" s="204"/>
      <c r="M17" s="129">
        <f t="shared" si="2"/>
        <v>34.644199999999998</v>
      </c>
      <c r="N17" s="205"/>
      <c r="O17" s="205"/>
      <c r="P17" s="130"/>
      <c r="Q17" s="286">
        <f t="shared" si="3"/>
        <v>36.4</v>
      </c>
      <c r="R17" s="286" t="str">
        <f t="shared" si="4"/>
        <v>K &amp; J PROYECTISTAS</v>
      </c>
      <c r="S17" s="103"/>
    </row>
    <row r="18" spans="1:19" ht="69.599999999999994" customHeight="1">
      <c r="A18" s="1"/>
      <c r="B18" s="128" t="s">
        <v>181</v>
      </c>
      <c r="C18" s="91">
        <v>3</v>
      </c>
      <c r="D18" s="91" t="s">
        <v>186</v>
      </c>
      <c r="E18" s="185">
        <v>19.5</v>
      </c>
      <c r="F18" s="185"/>
      <c r="G18" s="143">
        <f t="shared" si="0"/>
        <v>58.5</v>
      </c>
      <c r="H18" s="204">
        <v>13.56</v>
      </c>
      <c r="I18" s="204"/>
      <c r="J18" s="146">
        <f t="shared" si="1"/>
        <v>40.68</v>
      </c>
      <c r="K18" s="204">
        <v>12.4613</v>
      </c>
      <c r="L18" s="204"/>
      <c r="M18" s="129">
        <f t="shared" si="2"/>
        <v>37.383899999999997</v>
      </c>
      <c r="N18" s="205"/>
      <c r="O18" s="205"/>
      <c r="P18" s="130"/>
      <c r="Q18" s="286">
        <f t="shared" si="3"/>
        <v>13.56</v>
      </c>
      <c r="R18" s="296" t="str">
        <f t="shared" si="4"/>
        <v>FERRETERIA ROAL</v>
      </c>
      <c r="S18" s="103"/>
    </row>
    <row r="19" spans="1:19" ht="69.599999999999994" customHeight="1">
      <c r="A19" s="1"/>
      <c r="B19" s="128" t="s">
        <v>182</v>
      </c>
      <c r="C19" s="91">
        <v>4</v>
      </c>
      <c r="D19" s="91" t="s">
        <v>186</v>
      </c>
      <c r="E19" s="185">
        <v>6.5</v>
      </c>
      <c r="F19" s="185"/>
      <c r="G19" s="143">
        <f t="shared" si="0"/>
        <v>26</v>
      </c>
      <c r="H19" s="204">
        <v>21.19</v>
      </c>
      <c r="I19" s="204"/>
      <c r="J19" s="146">
        <f t="shared" si="1"/>
        <v>84.76</v>
      </c>
      <c r="K19" s="204" t="s">
        <v>190</v>
      </c>
      <c r="L19" s="204"/>
      <c r="M19" s="129" t="s">
        <v>190</v>
      </c>
      <c r="N19" s="205"/>
      <c r="O19" s="205"/>
      <c r="P19" s="130"/>
      <c r="Q19" s="286">
        <f t="shared" si="3"/>
        <v>6.5</v>
      </c>
      <c r="R19" s="286" t="str">
        <f t="shared" si="4"/>
        <v>K &amp; J PROYECTISTAS</v>
      </c>
      <c r="S19" s="103"/>
    </row>
    <row r="20" spans="1:19" ht="69.599999999999994" customHeight="1">
      <c r="A20" s="1"/>
      <c r="B20" s="128" t="s">
        <v>183</v>
      </c>
      <c r="C20" s="91">
        <v>1</v>
      </c>
      <c r="D20" s="91" t="s">
        <v>186</v>
      </c>
      <c r="E20" s="185">
        <v>83</v>
      </c>
      <c r="F20" s="185"/>
      <c r="G20" s="143">
        <f t="shared" si="0"/>
        <v>83</v>
      </c>
      <c r="H20" s="204">
        <v>29.66</v>
      </c>
      <c r="I20" s="204"/>
      <c r="J20" s="146">
        <f t="shared" si="1"/>
        <v>29.66</v>
      </c>
      <c r="K20" s="204">
        <v>18.513100000000001</v>
      </c>
      <c r="L20" s="204"/>
      <c r="M20" s="129">
        <f t="shared" si="2"/>
        <v>18.513100000000001</v>
      </c>
      <c r="N20" s="205"/>
      <c r="O20" s="205"/>
      <c r="P20" s="130"/>
      <c r="Q20" s="286">
        <f t="shared" si="3"/>
        <v>29.66</v>
      </c>
      <c r="R20" s="296" t="str">
        <f t="shared" si="4"/>
        <v>FERRETERIA ROAL</v>
      </c>
      <c r="S20" s="103"/>
    </row>
    <row r="21" spans="1:19" ht="69.599999999999994" customHeight="1">
      <c r="A21" s="1"/>
      <c r="B21" s="128" t="s">
        <v>184</v>
      </c>
      <c r="C21" s="91">
        <v>10</v>
      </c>
      <c r="D21" s="91" t="s">
        <v>186</v>
      </c>
      <c r="E21" s="185">
        <v>87.1</v>
      </c>
      <c r="F21" s="185"/>
      <c r="G21" s="143">
        <f t="shared" si="0"/>
        <v>871</v>
      </c>
      <c r="H21" s="204" t="s">
        <v>190</v>
      </c>
      <c r="I21" s="204"/>
      <c r="J21" s="146" t="s">
        <v>190</v>
      </c>
      <c r="K21" s="204">
        <v>76.1083</v>
      </c>
      <c r="L21" s="204"/>
      <c r="M21" s="129">
        <f t="shared" si="2"/>
        <v>761.08299999999997</v>
      </c>
      <c r="N21" s="205"/>
      <c r="O21" s="205"/>
      <c r="P21" s="130"/>
      <c r="Q21" s="286">
        <f t="shared" si="3"/>
        <v>87.1</v>
      </c>
      <c r="R21" s="286" t="str">
        <f t="shared" si="4"/>
        <v>K &amp; J PROYECTISTAS</v>
      </c>
      <c r="S21" s="103"/>
    </row>
    <row r="22" spans="1:19" ht="69.599999999999994" customHeight="1">
      <c r="A22" s="1"/>
      <c r="B22" s="128" t="s">
        <v>185</v>
      </c>
      <c r="C22" s="91">
        <v>6</v>
      </c>
      <c r="D22" s="91" t="s">
        <v>186</v>
      </c>
      <c r="E22" s="185">
        <v>101.4</v>
      </c>
      <c r="F22" s="185"/>
      <c r="G22" s="143">
        <f t="shared" si="0"/>
        <v>608.40000000000009</v>
      </c>
      <c r="H22" s="204">
        <v>95</v>
      </c>
      <c r="I22" s="204"/>
      <c r="J22" s="146">
        <f t="shared" si="1"/>
        <v>570</v>
      </c>
      <c r="K22" s="204">
        <v>69.632400000000004</v>
      </c>
      <c r="L22" s="204"/>
      <c r="M22" s="129">
        <f t="shared" si="2"/>
        <v>417.7944</v>
      </c>
      <c r="N22" s="205"/>
      <c r="O22" s="205"/>
      <c r="P22" s="130"/>
      <c r="Q22" s="286">
        <f t="shared" si="3"/>
        <v>95</v>
      </c>
      <c r="R22" s="296" t="str">
        <f t="shared" si="4"/>
        <v>FERRETERIA ROAL</v>
      </c>
      <c r="S22" s="103"/>
    </row>
    <row r="23" spans="1:19" ht="25.5" customHeight="1">
      <c r="A23" s="1"/>
      <c r="B23" s="108"/>
      <c r="C23" s="82"/>
      <c r="D23" s="85"/>
      <c r="E23" s="164" t="s">
        <v>12</v>
      </c>
      <c r="F23" s="164"/>
      <c r="G23" s="144">
        <f>SUM(G15:G22)</f>
        <v>1797.7</v>
      </c>
      <c r="H23" s="164" t="s">
        <v>12</v>
      </c>
      <c r="I23" s="164"/>
      <c r="J23" s="147">
        <f>SUM(J15:J22)</f>
        <v>906.46</v>
      </c>
      <c r="K23" s="164" t="s">
        <v>12</v>
      </c>
      <c r="L23" s="164"/>
      <c r="M23" s="139">
        <f>SUM(M15:M22)</f>
        <v>1325.4942000000001</v>
      </c>
      <c r="N23" s="165" t="s">
        <v>12</v>
      </c>
      <c r="O23" s="165"/>
      <c r="P23" s="132" t="e">
        <f>SUM(#REF!)</f>
        <v>#REF!</v>
      </c>
      <c r="Q23" s="287"/>
      <c r="R23" s="287"/>
      <c r="S23" s="103"/>
    </row>
    <row r="24" spans="1:19" ht="25.5" customHeight="1">
      <c r="A24" s="1"/>
      <c r="B24" s="104"/>
      <c r="C24" s="82"/>
      <c r="D24" s="85"/>
      <c r="E24" s="165" t="s">
        <v>13</v>
      </c>
      <c r="F24" s="165"/>
      <c r="G24" s="144">
        <f>+G23*0.18</f>
        <v>323.58600000000001</v>
      </c>
      <c r="H24" s="165" t="s">
        <v>13</v>
      </c>
      <c r="I24" s="165"/>
      <c r="J24" s="148">
        <f>J23*0.18</f>
        <v>163.1628</v>
      </c>
      <c r="K24" s="165" t="s">
        <v>13</v>
      </c>
      <c r="L24" s="165"/>
      <c r="M24" s="140">
        <f>0.18*M23</f>
        <v>238.588956</v>
      </c>
      <c r="N24" s="165" t="s">
        <v>13</v>
      </c>
      <c r="O24" s="165"/>
      <c r="P24" s="133" t="e">
        <f>P23*0.18</f>
        <v>#REF!</v>
      </c>
      <c r="Q24" s="287"/>
      <c r="R24" s="287"/>
      <c r="S24" s="103"/>
    </row>
    <row r="25" spans="1:19" ht="25.5" customHeight="1">
      <c r="A25" s="1"/>
      <c r="B25" s="104"/>
      <c r="C25" s="82"/>
      <c r="D25" s="85"/>
      <c r="E25" s="165" t="s">
        <v>14</v>
      </c>
      <c r="F25" s="165"/>
      <c r="G25" s="144"/>
      <c r="H25" s="165" t="s">
        <v>14</v>
      </c>
      <c r="I25" s="165"/>
      <c r="J25" s="148"/>
      <c r="K25" s="165" t="s">
        <v>14</v>
      </c>
      <c r="L25" s="165"/>
      <c r="M25" s="141"/>
      <c r="N25" s="165" t="s">
        <v>175</v>
      </c>
      <c r="O25" s="165"/>
      <c r="P25" s="134" t="e">
        <f>SUM(P23:P24)</f>
        <v>#REF!</v>
      </c>
      <c r="Q25" s="288"/>
      <c r="R25" s="288"/>
      <c r="S25" s="103"/>
    </row>
    <row r="26" spans="1:19" ht="25.5" customHeight="1">
      <c r="A26" s="1"/>
      <c r="B26" s="104"/>
      <c r="C26" s="83"/>
      <c r="D26" s="85"/>
      <c r="E26" s="165" t="s">
        <v>15</v>
      </c>
      <c r="F26" s="165"/>
      <c r="G26" s="144">
        <f>+G23+G24</f>
        <v>2121.2860000000001</v>
      </c>
      <c r="H26" s="165" t="s">
        <v>15</v>
      </c>
      <c r="I26" s="165"/>
      <c r="J26" s="148">
        <f>SUM(J23:J25)</f>
        <v>1069.6228000000001</v>
      </c>
      <c r="K26" s="165" t="s">
        <v>15</v>
      </c>
      <c r="L26" s="165"/>
      <c r="M26" s="135">
        <f>SUM(M23:M25)</f>
        <v>1564.0831560000001</v>
      </c>
      <c r="N26" s="165" t="s">
        <v>15</v>
      </c>
      <c r="O26" s="165"/>
      <c r="P26" s="135" t="e">
        <f>P25*3.56</f>
        <v>#REF!</v>
      </c>
      <c r="Q26" s="289"/>
      <c r="R26" s="289"/>
      <c r="S26" s="103"/>
    </row>
    <row r="27" spans="1:19" ht="14.25" customHeight="1">
      <c r="A27" s="1"/>
      <c r="B27" s="109"/>
      <c r="C27" s="7"/>
      <c r="D27" s="7"/>
      <c r="E27" s="7"/>
      <c r="F27" s="7"/>
      <c r="G27" s="8"/>
      <c r="H27" s="7"/>
      <c r="I27" s="7"/>
      <c r="J27" s="8"/>
      <c r="K27" s="8"/>
      <c r="L27" s="8"/>
      <c r="M27" s="131"/>
      <c r="N27" s="8"/>
      <c r="O27" s="8"/>
      <c r="P27" s="131"/>
      <c r="Q27" s="131"/>
      <c r="R27" s="131"/>
      <c r="S27" s="103"/>
    </row>
    <row r="28" spans="1:19" ht="14.25" customHeight="1">
      <c r="A28" s="1"/>
      <c r="B28" s="110"/>
      <c r="C28" s="3"/>
      <c r="D28" s="3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103"/>
    </row>
    <row r="29" spans="1:19" ht="33" customHeight="1">
      <c r="A29" s="1"/>
      <c r="B29" s="188" t="s">
        <v>16</v>
      </c>
      <c r="C29" s="189"/>
      <c r="D29" s="71" t="s">
        <v>154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103"/>
    </row>
    <row r="30" spans="1:19" ht="30.6" customHeight="1">
      <c r="A30" s="1"/>
      <c r="B30" s="186" t="s">
        <v>17</v>
      </c>
      <c r="C30" s="187"/>
      <c r="D30" s="72">
        <v>0.4</v>
      </c>
      <c r="E30" s="73" t="s">
        <v>147</v>
      </c>
      <c r="F30" s="78" cm="1">
        <f t="array" ref="F30">_xlfn.IFS(E30=PUNTAJES!$E$9,PUNTAJES!$F$9,E30=PUNTAJES!$E$10,PUNTAJES!$F$10,E30=PUNTAJES!$E$11,PUNTAJES!$F$11,E30=PUNTAJES!$E$12,PUNTAJES!$F$12,E30=PUNTAJES!$E$13,PUNTAJES!$F$13)</f>
        <v>4</v>
      </c>
      <c r="G30" s="79">
        <f>D30*F30</f>
        <v>1.6</v>
      </c>
      <c r="H30" s="73" t="s">
        <v>147</v>
      </c>
      <c r="I30" s="78" cm="1">
        <f t="array" ref="I30">_xlfn.IFS(H30=PUNTAJES!$E$9,PUNTAJES!$F$9,H30=PUNTAJES!$E$10,PUNTAJES!$F$10,H30=PUNTAJES!$E$11,PUNTAJES!$F$11,H30=PUNTAJES!$E$12,PUNTAJES!$F$12,H30=PUNTAJES!$E$13,PUNTAJES!$F$13)</f>
        <v>4</v>
      </c>
      <c r="J30" s="136">
        <f>D30*I30</f>
        <v>1.6</v>
      </c>
      <c r="K30" s="73" t="s">
        <v>144</v>
      </c>
      <c r="L30" s="78">
        <v>3</v>
      </c>
      <c r="M30" s="136">
        <f t="shared" ref="M30:M35" si="5">D30*L30</f>
        <v>1.2000000000000002</v>
      </c>
      <c r="N30" s="73" t="s">
        <v>141</v>
      </c>
      <c r="O30" s="78" cm="1">
        <f t="array" ref="O30">_xlfn.IFS(N30=PUNTAJES!$E$9,PUNTAJES!$F$9,N30=PUNTAJES!$E$10,PUNTAJES!$F$10,N30=PUNTAJES!$E$11,PUNTAJES!$F$11,N30=PUNTAJES!$E$12,PUNTAJES!$F$12,N30=PUNTAJES!$E$13,PUNTAJES!$F$13)</f>
        <v>2</v>
      </c>
      <c r="P30" s="136">
        <f t="shared" ref="P30:P35" si="6">D30*O30</f>
        <v>0.8</v>
      </c>
      <c r="Q30" s="290"/>
      <c r="R30" s="290"/>
      <c r="S30" s="103"/>
    </row>
    <row r="31" spans="1:19" s="281" customFormat="1" ht="30.6" customHeight="1">
      <c r="A31" s="272"/>
      <c r="B31" s="273" t="s">
        <v>155</v>
      </c>
      <c r="C31" s="274"/>
      <c r="D31" s="275">
        <v>0.2</v>
      </c>
      <c r="E31" s="276" t="s">
        <v>126</v>
      </c>
      <c r="F31" s="277" cm="1">
        <f t="array" ref="F31">_xlfn.IFS(E31=PUNTAJES!$B$4,PUNTAJES!$C$4,E31=PUNTAJES!$B$5,PUNTAJES!$C$5,E31=PUNTAJES!$B$6,PUNTAJES!$C$6,E31=PUNTAJES!$B$7,PUNTAJES!$C$7,E31=PUNTAJES!$B$8,PUNTAJES!$C$8,E31=PUNTAJES!$B$9,PUNTAJES!$C$9)</f>
        <v>5</v>
      </c>
      <c r="G31" s="278">
        <f t="shared" ref="G31:G35" si="7">D31*F31</f>
        <v>1</v>
      </c>
      <c r="H31" s="276" t="s">
        <v>126</v>
      </c>
      <c r="I31" s="277" cm="1">
        <f t="array" ref="I31">_xlfn.IFS(H31=PUNTAJES!$B$4,PUNTAJES!$C$4,H31=PUNTAJES!$B$5,PUNTAJES!$C$5,H31=PUNTAJES!$B$6,PUNTAJES!$C$6,H31=PUNTAJES!$B$7,PUNTAJES!$C$7,H31=PUNTAJES!$B$8,PUNTAJES!$C$8,H31=PUNTAJES!$B$9,PUNTAJES!$C$9)</f>
        <v>5</v>
      </c>
      <c r="J31" s="279">
        <f t="shared" ref="J31:J35" si="8">D31*I31</f>
        <v>1</v>
      </c>
      <c r="K31" s="276" t="s">
        <v>173</v>
      </c>
      <c r="L31" s="277">
        <v>4</v>
      </c>
      <c r="M31" s="279">
        <f t="shared" si="5"/>
        <v>0.8</v>
      </c>
      <c r="N31" s="276" t="s">
        <v>173</v>
      </c>
      <c r="O31" s="277" cm="1">
        <f t="array" ref="O31">_xlfn.IFS(N31=PUNTAJES!$B$4,PUNTAJES!$C$4,N31=PUNTAJES!$B$5,PUNTAJES!$C$5,N31=PUNTAJES!$B$6,PUNTAJES!$C$6,N31=PUNTAJES!$B$7,PUNTAJES!$C$7,N31=PUNTAJES!$B$8,PUNTAJES!$C$8,N31=PUNTAJES!$B$9,PUNTAJES!$C$9)</f>
        <v>2</v>
      </c>
      <c r="P31" s="279">
        <f t="shared" si="6"/>
        <v>0.4</v>
      </c>
      <c r="Q31" s="291"/>
      <c r="R31" s="291"/>
      <c r="S31" s="280"/>
    </row>
    <row r="32" spans="1:19" ht="30.6" customHeight="1">
      <c r="A32" s="2"/>
      <c r="B32" s="186" t="s">
        <v>143</v>
      </c>
      <c r="C32" s="187"/>
      <c r="D32" s="75">
        <v>0.1</v>
      </c>
      <c r="E32" s="76" t="s">
        <v>149</v>
      </c>
      <c r="F32" s="81" cm="1">
        <f t="array" ref="F32">_xlfn.IFS(E32=PUNTAJES!$B$12,PUNTAJES!$C$12,E32=PUNTAJES!$B$13,PUNTAJES!$C$13,E32=PUNTAJES!$B$14,PUNTAJES!$C$14,E32=PUNTAJES!$B$15,PUNTAJES!$C$15,E32=PUNTAJES!$B$16,PUNTAJES!$C$16)</f>
        <v>4</v>
      </c>
      <c r="G32" s="79">
        <f t="shared" si="7"/>
        <v>0.4</v>
      </c>
      <c r="H32" s="76" t="s">
        <v>151</v>
      </c>
      <c r="I32" s="81" cm="1">
        <f t="array" ref="I32">_xlfn.IFS(H32=PUNTAJES!$B$12,PUNTAJES!$C$12,H32=PUNTAJES!$B$13,PUNTAJES!$C$13,H32=PUNTAJES!$B$14,PUNTAJES!$C$14,H32=PUNTAJES!$B$15,PUNTAJES!$C$15,H32=PUNTAJES!$B$16,PUNTAJES!$C$16)</f>
        <v>3</v>
      </c>
      <c r="J32" s="136">
        <f t="shared" si="8"/>
        <v>0.30000000000000004</v>
      </c>
      <c r="K32" s="76" t="s">
        <v>151</v>
      </c>
      <c r="L32" s="81">
        <v>3</v>
      </c>
      <c r="M32" s="136">
        <f t="shared" si="5"/>
        <v>0.30000000000000004</v>
      </c>
      <c r="N32" s="76" t="s">
        <v>153</v>
      </c>
      <c r="O32" s="81" cm="1">
        <f t="array" ref="O32">_xlfn.IFS(N32=PUNTAJES!$B$12,PUNTAJES!$C$12,N32=PUNTAJES!$B$13,PUNTAJES!$C$13,N32=PUNTAJES!$B$14,PUNTAJES!$C$14,N32=PUNTAJES!$B$15,PUNTAJES!$C$15,N32=PUNTAJES!$B$16,PUNTAJES!$C$16)</f>
        <v>1</v>
      </c>
      <c r="P32" s="136">
        <f t="shared" si="6"/>
        <v>0.1</v>
      </c>
      <c r="Q32" s="290"/>
      <c r="R32" s="290"/>
      <c r="S32" s="111"/>
    </row>
    <row r="33" spans="1:19" ht="30.6" customHeight="1">
      <c r="A33" s="1"/>
      <c r="B33" s="186" t="s">
        <v>163</v>
      </c>
      <c r="C33" s="187"/>
      <c r="D33" s="72">
        <v>0.15</v>
      </c>
      <c r="E33" s="74" t="s">
        <v>167</v>
      </c>
      <c r="F33" s="80" cm="1">
        <f t="array" ref="F33">_xlfn.IFS(E33=PUNTAJES!$B$19,PUNTAJES!$C$19,E33=PUNTAJES!$B$20,PUNTAJES!$C$20,E33=PUNTAJES!$B$21,PUNTAJES!$C$21)</f>
        <v>0</v>
      </c>
      <c r="G33" s="79">
        <f t="shared" si="7"/>
        <v>0</v>
      </c>
      <c r="H33" s="74" t="s">
        <v>167</v>
      </c>
      <c r="I33" s="80" cm="1">
        <f t="array" ref="I33">_xlfn.IFS(H33=PUNTAJES!$B$19,PUNTAJES!$C$19,H33=PUNTAJES!$B$20,PUNTAJES!$C$20,H33=PUNTAJES!$B$21,PUNTAJES!$C$21)</f>
        <v>0</v>
      </c>
      <c r="J33" s="136">
        <f t="shared" si="8"/>
        <v>0</v>
      </c>
      <c r="K33" s="74" t="s">
        <v>167</v>
      </c>
      <c r="L33" s="80">
        <v>0</v>
      </c>
      <c r="M33" s="136">
        <f t="shared" si="5"/>
        <v>0</v>
      </c>
      <c r="N33" s="74" t="s">
        <v>165</v>
      </c>
      <c r="O33" s="80" cm="1">
        <f t="array" ref="O33">_xlfn.IFS(N33=PUNTAJES!$B$19,PUNTAJES!$C$19,N33=PUNTAJES!$B$20,PUNTAJES!$C$20,N33=PUNTAJES!$B$21,PUNTAJES!$C$21)</f>
        <v>5</v>
      </c>
      <c r="P33" s="136">
        <f t="shared" si="6"/>
        <v>0.75</v>
      </c>
      <c r="Q33" s="290"/>
      <c r="R33" s="290"/>
      <c r="S33" s="103"/>
    </row>
    <row r="34" spans="1:19" ht="30.6" customHeight="1">
      <c r="A34" s="1"/>
      <c r="B34" s="186" t="s">
        <v>157</v>
      </c>
      <c r="C34" s="187"/>
      <c r="D34" s="72">
        <v>0.05</v>
      </c>
      <c r="E34" s="74" t="s">
        <v>145</v>
      </c>
      <c r="F34" s="80" cm="1">
        <f t="array" ref="F34">_xlfn.IFS(E34=PUNTAJES!$H$9,PUNTAJES!$I$9,E34=PUNTAJES!$H$10,PUNTAJES!$I$10,E34=PUNTAJES!$H$11,PUNTAJES!$I$11,E34=PUNTAJES!$H$12,PUNTAJES!$I$12)</f>
        <v>2</v>
      </c>
      <c r="G34" s="79">
        <f t="shared" si="7"/>
        <v>0.1</v>
      </c>
      <c r="H34" s="74" t="s">
        <v>140</v>
      </c>
      <c r="I34" s="80" cm="1">
        <f t="array" ref="I34">_xlfn.IFS(H34=PUNTAJES!$H$9,PUNTAJES!$I$9,H34=PUNTAJES!$H$10,PUNTAJES!$I$10,H34=PUNTAJES!$H$11,PUNTAJES!$I$11,H34=PUNTAJES!$H$12,PUNTAJES!$I$12)</f>
        <v>4</v>
      </c>
      <c r="J34" s="136">
        <f t="shared" si="8"/>
        <v>0.2</v>
      </c>
      <c r="K34" s="74" t="s">
        <v>145</v>
      </c>
      <c r="L34" s="80">
        <v>2</v>
      </c>
      <c r="M34" s="136">
        <f t="shared" si="5"/>
        <v>0.1</v>
      </c>
      <c r="N34" s="74" t="s">
        <v>145</v>
      </c>
      <c r="O34" s="80" cm="1">
        <f t="array" ref="O34">_xlfn.IFS(N34=PUNTAJES!$H$9,PUNTAJES!$I$9,N34=PUNTAJES!$H$10,PUNTAJES!$I$10,N34=PUNTAJES!$H$11,PUNTAJES!$I$11,N34=PUNTAJES!$H$12,PUNTAJES!$I$12)</f>
        <v>2</v>
      </c>
      <c r="P34" s="136">
        <f t="shared" si="6"/>
        <v>0.1</v>
      </c>
      <c r="Q34" s="290"/>
      <c r="R34" s="290"/>
      <c r="S34" s="103"/>
    </row>
    <row r="35" spans="1:19" ht="30.6" customHeight="1" thickBot="1">
      <c r="A35" s="1"/>
      <c r="B35" s="186" t="s">
        <v>124</v>
      </c>
      <c r="C35" s="187"/>
      <c r="D35" s="72">
        <v>0.1</v>
      </c>
      <c r="E35" s="74" t="s">
        <v>127</v>
      </c>
      <c r="F35" s="80" cm="1">
        <f t="array" ref="F35">_xlfn.IFS(E35=PUNTAJES!$E$4,PUNTAJES!$F$4,E35=PUNTAJES!$E$5,PUNTAJES!$F$5,E35=PUNTAJES!$E$6,PUNTAJES!$F$6)</f>
        <v>3</v>
      </c>
      <c r="G35" s="121">
        <f t="shared" si="7"/>
        <v>0.30000000000000004</v>
      </c>
      <c r="H35" s="74" t="s">
        <v>127</v>
      </c>
      <c r="I35" s="80" cm="1">
        <f t="array" ref="I35">_xlfn.IFS(H35=PUNTAJES!$E$4,PUNTAJES!$F$4,H35=PUNTAJES!$E$5,PUNTAJES!$F$5,H35=PUNTAJES!$E$6,PUNTAJES!$F$6)</f>
        <v>3</v>
      </c>
      <c r="J35" s="137">
        <f t="shared" si="8"/>
        <v>0.30000000000000004</v>
      </c>
      <c r="K35" s="74" t="s">
        <v>127</v>
      </c>
      <c r="L35" s="80">
        <v>3</v>
      </c>
      <c r="M35" s="137">
        <f t="shared" si="5"/>
        <v>0.30000000000000004</v>
      </c>
      <c r="N35" s="74" t="s">
        <v>127</v>
      </c>
      <c r="O35" s="80" cm="1">
        <f t="array" ref="O35">_xlfn.IFS(N35=PUNTAJES!$E$4,PUNTAJES!$F$4,N35=PUNTAJES!$E$5,PUNTAJES!$F$5,N35=PUNTAJES!$E$6,PUNTAJES!$F$6)</f>
        <v>3</v>
      </c>
      <c r="P35" s="137">
        <f t="shared" si="6"/>
        <v>0.30000000000000004</v>
      </c>
      <c r="Q35" s="290"/>
      <c r="R35" s="290"/>
      <c r="S35" s="103"/>
    </row>
    <row r="36" spans="1:19" ht="30.6" customHeight="1" thickBot="1">
      <c r="A36" s="1"/>
      <c r="B36" s="186" t="s">
        <v>15</v>
      </c>
      <c r="C36" s="187"/>
      <c r="D36" s="77">
        <f>SUM(D30:D35)</f>
        <v>1.0000000000000002</v>
      </c>
      <c r="E36" s="84" t="s">
        <v>159</v>
      </c>
      <c r="F36" s="120">
        <f>SUM(F30:F35)</f>
        <v>18</v>
      </c>
      <c r="G36" s="282">
        <v>3</v>
      </c>
      <c r="H36" s="84" t="s">
        <v>159</v>
      </c>
      <c r="I36" s="120">
        <f>SUM(I30:I35)</f>
        <v>19</v>
      </c>
      <c r="J36" s="142">
        <f>SUM(J30:J35)</f>
        <v>3.4000000000000004</v>
      </c>
      <c r="K36" s="84" t="s">
        <v>159</v>
      </c>
      <c r="L36" s="120">
        <f>SUM(L30:L35)</f>
        <v>15</v>
      </c>
      <c r="M36" s="142">
        <f>SUM(M30:M35)</f>
        <v>2.7</v>
      </c>
      <c r="N36" s="84" t="s">
        <v>159</v>
      </c>
      <c r="O36" s="120">
        <f>SUM(O30:O35)</f>
        <v>15</v>
      </c>
      <c r="P36" s="138">
        <f>SUM(P30:P35)</f>
        <v>2.4500000000000002</v>
      </c>
      <c r="Q36" s="292"/>
      <c r="R36" s="292"/>
      <c r="S36" s="103"/>
    </row>
    <row r="37" spans="1:19" ht="31.8" customHeight="1">
      <c r="A37" s="1"/>
      <c r="B37" s="112"/>
      <c r="C37" s="202" t="s">
        <v>18</v>
      </c>
      <c r="D37" s="203"/>
      <c r="E37" s="197"/>
      <c r="F37" s="198"/>
      <c r="G37" s="200"/>
      <c r="H37" s="197"/>
      <c r="I37" s="198"/>
      <c r="J37" s="200"/>
      <c r="K37" s="197"/>
      <c r="L37" s="198"/>
      <c r="M37" s="200"/>
      <c r="N37" s="197" t="s">
        <v>171</v>
      </c>
      <c r="O37" s="198"/>
      <c r="P37" s="200"/>
      <c r="Q37" s="293"/>
      <c r="R37" s="293"/>
      <c r="S37" s="103"/>
    </row>
    <row r="38" spans="1:19" ht="31.8" customHeight="1">
      <c r="A38" s="1"/>
      <c r="B38" s="112"/>
      <c r="C38" s="195" t="s">
        <v>161</v>
      </c>
      <c r="D38" s="201"/>
      <c r="E38" s="197"/>
      <c r="F38" s="198"/>
      <c r="G38" s="199"/>
      <c r="H38" s="197"/>
      <c r="I38" s="198"/>
      <c r="J38" s="199"/>
      <c r="K38" s="197"/>
      <c r="L38" s="198"/>
      <c r="M38" s="199"/>
      <c r="N38" s="197" t="s">
        <v>172</v>
      </c>
      <c r="O38" s="198"/>
      <c r="P38" s="199"/>
      <c r="Q38" s="293"/>
      <c r="R38" s="293"/>
      <c r="S38" s="103"/>
    </row>
    <row r="39" spans="1:19" ht="31.8" customHeight="1">
      <c r="A39" s="1"/>
      <c r="B39" s="112"/>
      <c r="C39" s="195" t="s">
        <v>19</v>
      </c>
      <c r="D39" s="196"/>
      <c r="E39" s="197"/>
      <c r="F39" s="198"/>
      <c r="G39" s="199"/>
      <c r="H39" s="197"/>
      <c r="I39" s="198"/>
      <c r="J39" s="199"/>
      <c r="K39" s="197"/>
      <c r="L39" s="198"/>
      <c r="M39" s="199"/>
      <c r="N39" s="197" t="s">
        <v>174</v>
      </c>
      <c r="O39" s="198"/>
      <c r="P39" s="199"/>
      <c r="Q39" s="293"/>
      <c r="R39" s="293"/>
      <c r="S39" s="103"/>
    </row>
    <row r="40" spans="1:19" ht="36.6" customHeight="1">
      <c r="A40" s="1"/>
      <c r="B40" s="110"/>
      <c r="C40" s="3"/>
      <c r="D40" s="3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03"/>
    </row>
    <row r="41" spans="1:19" ht="29.4" customHeight="1">
      <c r="A41" s="2"/>
      <c r="B41" s="190" t="s">
        <v>20</v>
      </c>
      <c r="C41" s="191"/>
      <c r="D41" s="191"/>
      <c r="E41" s="192"/>
      <c r="F41" s="192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294"/>
      <c r="R41" s="294"/>
      <c r="S41" s="111"/>
    </row>
    <row r="42" spans="1:19" ht="33.6" customHeight="1">
      <c r="A42" s="2"/>
      <c r="B42" s="113"/>
      <c r="C42" s="12"/>
      <c r="D42" s="12"/>
      <c r="E42" s="193"/>
      <c r="F42" s="193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295"/>
      <c r="R42" s="295"/>
      <c r="S42" s="111"/>
    </row>
    <row r="43" spans="1:19" ht="27.6" customHeight="1">
      <c r="A43" s="2"/>
      <c r="B43" s="110"/>
      <c r="C43" s="13"/>
      <c r="D43" s="13"/>
      <c r="E43" s="193"/>
      <c r="F43" s="193"/>
      <c r="G43" s="193"/>
      <c r="H43" s="193"/>
      <c r="I43" s="193"/>
      <c r="J43" s="193"/>
      <c r="K43" s="193"/>
      <c r="L43" s="193"/>
      <c r="M43" s="193"/>
      <c r="N43" s="193"/>
      <c r="O43" s="193"/>
      <c r="P43" s="193"/>
      <c r="Q43" s="294"/>
      <c r="R43" s="294"/>
      <c r="S43" s="111"/>
    </row>
    <row r="44" spans="1:19" ht="14.25" customHeight="1" thickBot="1">
      <c r="A44" s="1"/>
      <c r="B44" s="114"/>
      <c r="C44" s="115"/>
      <c r="D44" s="115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7"/>
    </row>
    <row r="45" spans="1:19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</sheetData>
  <mergeCells count="96">
    <mergeCell ref="N21:O21"/>
    <mergeCell ref="E19:F19"/>
    <mergeCell ref="H19:I19"/>
    <mergeCell ref="K19:L19"/>
    <mergeCell ref="N19:O19"/>
    <mergeCell ref="E20:F20"/>
    <mergeCell ref="H20:I20"/>
    <mergeCell ref="K20:L20"/>
    <mergeCell ref="N20:O20"/>
    <mergeCell ref="K17:L17"/>
    <mergeCell ref="N17:O17"/>
    <mergeCell ref="E18:F18"/>
    <mergeCell ref="H18:I18"/>
    <mergeCell ref="K18:L18"/>
    <mergeCell ref="N18:O18"/>
    <mergeCell ref="E15:F15"/>
    <mergeCell ref="H15:I15"/>
    <mergeCell ref="K15:L15"/>
    <mergeCell ref="N15:O15"/>
    <mergeCell ref="E22:F22"/>
    <mergeCell ref="H22:I22"/>
    <mergeCell ref="K22:L22"/>
    <mergeCell ref="N22:O22"/>
    <mergeCell ref="H21:I21"/>
    <mergeCell ref="K21:L21"/>
    <mergeCell ref="E16:F16"/>
    <mergeCell ref="H16:I16"/>
    <mergeCell ref="K16:L16"/>
    <mergeCell ref="N16:O16"/>
    <mergeCell ref="E17:F17"/>
    <mergeCell ref="H17:I17"/>
    <mergeCell ref="E37:G37"/>
    <mergeCell ref="H37:J37"/>
    <mergeCell ref="N38:P38"/>
    <mergeCell ref="K37:M37"/>
    <mergeCell ref="K38:M38"/>
    <mergeCell ref="B32:C32"/>
    <mergeCell ref="B33:C33"/>
    <mergeCell ref="B41:D41"/>
    <mergeCell ref="E41:P43"/>
    <mergeCell ref="C39:D39"/>
    <mergeCell ref="E39:G39"/>
    <mergeCell ref="H39:J39"/>
    <mergeCell ref="N39:P39"/>
    <mergeCell ref="K39:M39"/>
    <mergeCell ref="N37:P37"/>
    <mergeCell ref="C38:D38"/>
    <mergeCell ref="E38:G38"/>
    <mergeCell ref="H38:J38"/>
    <mergeCell ref="B35:C35"/>
    <mergeCell ref="B36:C36"/>
    <mergeCell ref="C37:D37"/>
    <mergeCell ref="B34:C34"/>
    <mergeCell ref="E24:F24"/>
    <mergeCell ref="H24:I24"/>
    <mergeCell ref="N24:O24"/>
    <mergeCell ref="E25:F25"/>
    <mergeCell ref="H25:I25"/>
    <mergeCell ref="N25:O25"/>
    <mergeCell ref="K24:L24"/>
    <mergeCell ref="K25:L25"/>
    <mergeCell ref="K26:L26"/>
    <mergeCell ref="E26:F26"/>
    <mergeCell ref="H26:I26"/>
    <mergeCell ref="N26:O26"/>
    <mergeCell ref="B29:C29"/>
    <mergeCell ref="B30:C30"/>
    <mergeCell ref="B31:C31"/>
    <mergeCell ref="E23:F23"/>
    <mergeCell ref="H23:I23"/>
    <mergeCell ref="N23:O23"/>
    <mergeCell ref="K23:L23"/>
    <mergeCell ref="B13:B14"/>
    <mergeCell ref="C13:C14"/>
    <mergeCell ref="D13:D14"/>
    <mergeCell ref="E13:G13"/>
    <mergeCell ref="H13:J13"/>
    <mergeCell ref="E14:F14"/>
    <mergeCell ref="H14:I14"/>
    <mergeCell ref="N13:P13"/>
    <mergeCell ref="K13:M13"/>
    <mergeCell ref="K14:L14"/>
    <mergeCell ref="N14:O14"/>
    <mergeCell ref="E21:F21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</mergeCells>
  <conditionalFormatting sqref="G29 J29:R29 G40:R40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E34 H34 N34 K34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E35 H35 N35 K35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E32 H32 N32 K32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E31 H31 N31 K31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E30 H30 N30 K30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E33 H33 N33 K33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4"/>
      <c r="C2" s="157" t="s">
        <v>160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234"/>
      <c r="Q2" s="206"/>
      <c r="R2" s="207"/>
      <c r="S2" s="208"/>
      <c r="T2" s="102"/>
    </row>
    <row r="3" spans="1:20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235"/>
      <c r="Q3" s="209"/>
      <c r="R3" s="210"/>
      <c r="S3" s="210"/>
      <c r="T3" s="103"/>
    </row>
    <row r="4" spans="1:20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236"/>
      <c r="Q4" s="209"/>
      <c r="R4" s="210"/>
      <c r="S4" s="210"/>
      <c r="T4" s="103"/>
    </row>
    <row r="5" spans="1:20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235"/>
      <c r="Q5" s="211"/>
      <c r="R5" s="212"/>
      <c r="S5" s="212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3" t="s">
        <v>121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03"/>
    </row>
    <row r="8" spans="1:20" ht="33" customHeight="1">
      <c r="A8" s="1"/>
      <c r="B8" s="105" t="s">
        <v>2</v>
      </c>
      <c r="C8" s="149">
        <v>45555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03"/>
    </row>
    <row r="9" spans="1:20" ht="33" customHeight="1">
      <c r="A9" s="1"/>
      <c r="B9" s="105" t="s">
        <v>3</v>
      </c>
      <c r="C9" s="149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03"/>
    </row>
    <row r="10" spans="1:20" ht="33" customHeight="1">
      <c r="A10" s="1"/>
      <c r="B10" s="105" t="s">
        <v>4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03"/>
    </row>
    <row r="11" spans="1:20" ht="33" customHeight="1">
      <c r="A11" s="1"/>
      <c r="B11" s="105" t="s">
        <v>5</v>
      </c>
      <c r="C11" s="151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03"/>
    </row>
    <row r="12" spans="1:20" ht="14.25" customHeight="1">
      <c r="A12" s="1"/>
      <c r="B12" s="106"/>
      <c r="C12" s="5"/>
      <c r="D12" s="6"/>
      <c r="E12" s="152"/>
      <c r="F12" s="152"/>
      <c r="G12" s="153"/>
      <c r="H12" s="152"/>
      <c r="I12" s="152"/>
      <c r="J12" s="153"/>
      <c r="K12" s="152"/>
      <c r="L12" s="152"/>
      <c r="M12" s="153"/>
      <c r="N12" s="222"/>
      <c r="O12" s="222"/>
      <c r="P12" s="153"/>
      <c r="Q12" s="222"/>
      <c r="R12" s="222"/>
      <c r="S12" s="153"/>
      <c r="T12" s="103"/>
    </row>
    <row r="13" spans="1:20" ht="52.8" customHeight="1">
      <c r="A13" s="1"/>
      <c r="B13" s="166"/>
      <c r="C13" s="241" t="s">
        <v>6</v>
      </c>
      <c r="D13" s="242"/>
      <c r="E13" s="170" t="s">
        <v>168</v>
      </c>
      <c r="F13" s="171"/>
      <c r="G13" s="172"/>
      <c r="H13" s="173" t="s">
        <v>169</v>
      </c>
      <c r="I13" s="174"/>
      <c r="J13" s="218"/>
      <c r="K13" s="180" t="s">
        <v>170</v>
      </c>
      <c r="L13" s="181"/>
      <c r="M13" s="182"/>
      <c r="N13" s="225" t="s">
        <v>8</v>
      </c>
      <c r="O13" s="226"/>
      <c r="P13" s="227"/>
      <c r="Q13" s="219" t="s">
        <v>9</v>
      </c>
      <c r="R13" s="220"/>
      <c r="S13" s="221"/>
      <c r="T13" s="103"/>
    </row>
    <row r="14" spans="1:20" ht="33.6" customHeight="1">
      <c r="A14" s="1"/>
      <c r="B14" s="167"/>
      <c r="C14" s="243"/>
      <c r="D14" s="244"/>
      <c r="E14" s="237" t="s">
        <v>10</v>
      </c>
      <c r="F14" s="238"/>
      <c r="G14" s="86" t="s">
        <v>11</v>
      </c>
      <c r="H14" s="239" t="s">
        <v>10</v>
      </c>
      <c r="I14" s="240"/>
      <c r="J14" s="87" t="s">
        <v>11</v>
      </c>
      <c r="K14" s="183" t="s">
        <v>10</v>
      </c>
      <c r="L14" s="184"/>
      <c r="M14" s="95" t="s">
        <v>11</v>
      </c>
      <c r="N14" s="230" t="s">
        <v>10</v>
      </c>
      <c r="O14" s="231"/>
      <c r="P14" s="96" t="s">
        <v>11</v>
      </c>
      <c r="Q14" s="251" t="s">
        <v>10</v>
      </c>
      <c r="R14" s="252"/>
      <c r="S14" s="97" t="s">
        <v>11</v>
      </c>
      <c r="T14" s="103"/>
    </row>
    <row r="15" spans="1:20" ht="54.75" customHeight="1">
      <c r="A15" s="1"/>
      <c r="B15" s="107" t="s">
        <v>162</v>
      </c>
      <c r="C15" s="249">
        <v>1</v>
      </c>
      <c r="D15" s="250"/>
      <c r="E15" s="223">
        <v>18.5</v>
      </c>
      <c r="F15" s="224"/>
      <c r="G15" s="88">
        <f>C15*E15</f>
        <v>18.5</v>
      </c>
      <c r="H15" s="233">
        <v>25</v>
      </c>
      <c r="I15" s="224"/>
      <c r="J15" s="92">
        <f>C15*H15</f>
        <v>25</v>
      </c>
      <c r="K15" s="245"/>
      <c r="L15" s="245"/>
      <c r="M15" s="98"/>
      <c r="N15" s="232"/>
      <c r="O15" s="232"/>
      <c r="P15" s="99"/>
      <c r="Q15" s="232"/>
      <c r="R15" s="232"/>
      <c r="S15" s="99"/>
      <c r="T15" s="103"/>
    </row>
    <row r="16" spans="1:20" ht="25.5" customHeight="1">
      <c r="A16" s="1"/>
      <c r="B16" s="108"/>
      <c r="C16" s="82"/>
      <c r="D16" s="85"/>
      <c r="E16" s="229" t="s">
        <v>12</v>
      </c>
      <c r="F16" s="229"/>
      <c r="G16" s="89">
        <f>SUM(G15:G15)</f>
        <v>18.5</v>
      </c>
      <c r="H16" s="229" t="s">
        <v>12</v>
      </c>
      <c r="I16" s="229"/>
      <c r="J16" s="93">
        <f>SUM(J15:J15)</f>
        <v>25</v>
      </c>
      <c r="K16" s="229" t="s">
        <v>12</v>
      </c>
      <c r="L16" s="229"/>
      <c r="M16" s="100"/>
      <c r="N16" s="229" t="s">
        <v>12</v>
      </c>
      <c r="O16" s="229"/>
      <c r="P16" s="100"/>
      <c r="Q16" s="229" t="s">
        <v>12</v>
      </c>
      <c r="R16" s="229"/>
      <c r="S16" s="100"/>
      <c r="T16" s="103"/>
    </row>
    <row r="17" spans="1:20" ht="25.5" customHeight="1">
      <c r="A17" s="1"/>
      <c r="B17" s="104"/>
      <c r="C17" s="82"/>
      <c r="D17" s="85"/>
      <c r="E17" s="229" t="s">
        <v>13</v>
      </c>
      <c r="F17" s="229"/>
      <c r="G17" s="90">
        <f>G16*0.18</f>
        <v>3.33</v>
      </c>
      <c r="H17" s="229" t="s">
        <v>13</v>
      </c>
      <c r="I17" s="229"/>
      <c r="J17" s="94">
        <f>J16*0.18</f>
        <v>4.5</v>
      </c>
      <c r="K17" s="229" t="s">
        <v>13</v>
      </c>
      <c r="L17" s="229"/>
      <c r="M17" s="100"/>
      <c r="N17" s="229" t="s">
        <v>13</v>
      </c>
      <c r="O17" s="229"/>
      <c r="P17" s="100"/>
      <c r="Q17" s="229" t="s">
        <v>13</v>
      </c>
      <c r="R17" s="229"/>
      <c r="S17" s="100"/>
      <c r="T17" s="103"/>
    </row>
    <row r="18" spans="1:20" ht="25.5" customHeight="1">
      <c r="A18" s="1"/>
      <c r="B18" s="104"/>
      <c r="C18" s="83"/>
      <c r="D18" s="85"/>
      <c r="E18" s="229" t="s">
        <v>15</v>
      </c>
      <c r="F18" s="229"/>
      <c r="G18" s="90">
        <f>SUM(G16:G17)</f>
        <v>21.83</v>
      </c>
      <c r="H18" s="229" t="s">
        <v>15</v>
      </c>
      <c r="I18" s="229"/>
      <c r="J18" s="94">
        <f>SUM(J16:J17)</f>
        <v>29.5</v>
      </c>
      <c r="K18" s="229" t="s">
        <v>15</v>
      </c>
      <c r="L18" s="229"/>
      <c r="M18" s="100"/>
      <c r="N18" s="229" t="s">
        <v>15</v>
      </c>
      <c r="O18" s="229"/>
      <c r="P18" s="100"/>
      <c r="Q18" s="229" t="s">
        <v>15</v>
      </c>
      <c r="R18" s="229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8"/>
      <c r="Q20" s="217"/>
      <c r="R20" s="70"/>
      <c r="S20" s="10"/>
      <c r="T20" s="103"/>
    </row>
    <row r="21" spans="1:20" ht="33" customHeight="1">
      <c r="A21" s="1"/>
      <c r="B21" s="188" t="s">
        <v>16</v>
      </c>
      <c r="C21" s="18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6" t="s">
        <v>17</v>
      </c>
      <c r="C22" s="187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6" t="s">
        <v>155</v>
      </c>
      <c r="C23" s="187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6" t="s">
        <v>143</v>
      </c>
      <c r="C24" s="187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6" t="s">
        <v>156</v>
      </c>
      <c r="C25" s="187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6" t="s">
        <v>157</v>
      </c>
      <c r="C26" s="187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6" t="s">
        <v>158</v>
      </c>
      <c r="C27" s="187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6" t="s">
        <v>15</v>
      </c>
      <c r="C28" s="187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2" t="s">
        <v>18</v>
      </c>
      <c r="D29" s="203"/>
      <c r="E29" s="197"/>
      <c r="F29" s="198"/>
      <c r="G29" s="200"/>
      <c r="H29" s="197"/>
      <c r="I29" s="198"/>
      <c r="J29" s="200"/>
      <c r="K29" s="197"/>
      <c r="L29" s="198"/>
      <c r="M29" s="200"/>
      <c r="N29" s="197"/>
      <c r="O29" s="198"/>
      <c r="P29" s="200"/>
      <c r="Q29" s="197"/>
      <c r="R29" s="198"/>
      <c r="S29" s="200"/>
      <c r="T29" s="103"/>
    </row>
    <row r="30" spans="1:20" ht="31.8" customHeight="1">
      <c r="A30" s="1"/>
      <c r="B30" s="112"/>
      <c r="C30" s="195" t="s">
        <v>161</v>
      </c>
      <c r="D30" s="201"/>
      <c r="E30" s="197"/>
      <c r="F30" s="198"/>
      <c r="G30" s="199"/>
      <c r="H30" s="197"/>
      <c r="I30" s="198"/>
      <c r="J30" s="199"/>
      <c r="K30" s="197"/>
      <c r="L30" s="198"/>
      <c r="M30" s="199"/>
      <c r="N30" s="197"/>
      <c r="O30" s="198"/>
      <c r="P30" s="199"/>
      <c r="Q30" s="197"/>
      <c r="R30" s="198"/>
      <c r="S30" s="199"/>
      <c r="T30" s="103"/>
    </row>
    <row r="31" spans="1:20" ht="31.8" customHeight="1">
      <c r="A31" s="1"/>
      <c r="B31" s="112"/>
      <c r="C31" s="195" t="s">
        <v>19</v>
      </c>
      <c r="D31" s="196"/>
      <c r="E31" s="197"/>
      <c r="F31" s="198"/>
      <c r="G31" s="199"/>
      <c r="H31" s="197"/>
      <c r="I31" s="198"/>
      <c r="J31" s="199"/>
      <c r="K31" s="197"/>
      <c r="L31" s="198"/>
      <c r="M31" s="199"/>
      <c r="N31" s="197"/>
      <c r="O31" s="198"/>
      <c r="P31" s="199"/>
      <c r="Q31" s="197"/>
      <c r="R31" s="198"/>
      <c r="S31" s="19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6"/>
      <c r="O32" s="247"/>
      <c r="P32" s="248"/>
      <c r="Q32" s="11"/>
      <c r="R32" s="11"/>
      <c r="S32" s="11"/>
      <c r="T32" s="103"/>
    </row>
    <row r="33" spans="1:20" ht="29.4" customHeight="1">
      <c r="A33" s="2"/>
      <c r="B33" s="216" t="s">
        <v>20</v>
      </c>
      <c r="C33" s="217"/>
      <c r="D33" s="217"/>
      <c r="E33" s="213"/>
      <c r="F33" s="213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111"/>
    </row>
    <row r="34" spans="1:20" ht="14.25" customHeight="1">
      <c r="A34" s="2"/>
      <c r="B34" s="113"/>
      <c r="C34" s="12"/>
      <c r="D34" s="12"/>
      <c r="E34" s="214"/>
      <c r="F34" s="214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4"/>
      <c r="T34" s="111"/>
    </row>
    <row r="35" spans="1:20" ht="14.25" customHeight="1">
      <c r="A35" s="2"/>
      <c r="B35" s="110"/>
      <c r="C35" s="13"/>
      <c r="D35" s="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9" t="s">
        <v>102</v>
      </c>
      <c r="C2" s="260"/>
      <c r="D2" s="260"/>
      <c r="E2" s="260"/>
      <c r="F2" s="261"/>
    </row>
    <row r="3" spans="2:6" ht="15" thickBot="1">
      <c r="B3" s="253" t="s">
        <v>101</v>
      </c>
      <c r="C3" s="254"/>
      <c r="D3" s="254"/>
      <c r="E3" s="254"/>
      <c r="F3" s="255"/>
    </row>
    <row r="4" spans="2:6" ht="15" thickBot="1">
      <c r="B4" s="256" t="s">
        <v>99</v>
      </c>
      <c r="C4" s="257"/>
      <c r="D4" s="257"/>
      <c r="E4" s="257"/>
      <c r="F4" s="258"/>
    </row>
    <row r="5" spans="2:6" ht="15" thickBot="1">
      <c r="B5" s="256" t="s">
        <v>100</v>
      </c>
      <c r="C5" s="257"/>
      <c r="D5" s="257"/>
      <c r="E5" s="257"/>
      <c r="F5" s="258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7">
        <v>1</v>
      </c>
      <c r="C7" s="265" t="s">
        <v>93</v>
      </c>
      <c r="D7" s="28" t="s">
        <v>63</v>
      </c>
      <c r="E7" s="26">
        <v>5</v>
      </c>
      <c r="F7" s="262"/>
    </row>
    <row r="8" spans="2:6" ht="26.25" customHeight="1">
      <c r="B8" s="268"/>
      <c r="C8" s="266"/>
      <c r="D8" s="29" t="s">
        <v>64</v>
      </c>
      <c r="E8" s="24">
        <v>4</v>
      </c>
      <c r="F8" s="263"/>
    </row>
    <row r="9" spans="2:6" ht="26.25" customHeight="1">
      <c r="B9" s="268"/>
      <c r="C9" s="266"/>
      <c r="D9" s="29" t="s">
        <v>65</v>
      </c>
      <c r="E9" s="24">
        <v>3</v>
      </c>
      <c r="F9" s="263"/>
    </row>
    <row r="10" spans="2:6" ht="26.25" customHeight="1">
      <c r="B10" s="268"/>
      <c r="C10" s="266"/>
      <c r="D10" s="29" t="s">
        <v>66</v>
      </c>
      <c r="E10" s="24">
        <v>2</v>
      </c>
      <c r="F10" s="263"/>
    </row>
    <row r="11" spans="2:6" ht="26.25" customHeight="1" thickBot="1">
      <c r="B11" s="268"/>
      <c r="C11" s="266"/>
      <c r="D11" s="30" t="s">
        <v>67</v>
      </c>
      <c r="E11" s="27">
        <v>1</v>
      </c>
      <c r="F11" s="264"/>
    </row>
    <row r="12" spans="2:6" ht="26.25" customHeight="1">
      <c r="B12" s="267">
        <v>2</v>
      </c>
      <c r="C12" s="265" t="s">
        <v>94</v>
      </c>
      <c r="D12" s="28" t="s">
        <v>68</v>
      </c>
      <c r="E12" s="26">
        <v>5</v>
      </c>
      <c r="F12" s="262"/>
    </row>
    <row r="13" spans="2:6" ht="26.25" customHeight="1">
      <c r="B13" s="268"/>
      <c r="C13" s="266"/>
      <c r="D13" s="29" t="s">
        <v>69</v>
      </c>
      <c r="E13" s="24">
        <v>4</v>
      </c>
      <c r="F13" s="263"/>
    </row>
    <row r="14" spans="2:6" ht="26.25" customHeight="1">
      <c r="B14" s="268"/>
      <c r="C14" s="266"/>
      <c r="D14" s="29" t="s">
        <v>70</v>
      </c>
      <c r="E14" s="24">
        <v>3</v>
      </c>
      <c r="F14" s="263"/>
    </row>
    <row r="15" spans="2:6" ht="26.25" customHeight="1">
      <c r="B15" s="268"/>
      <c r="C15" s="266"/>
      <c r="D15" s="29" t="s">
        <v>71</v>
      </c>
      <c r="E15" s="24">
        <v>2</v>
      </c>
      <c r="F15" s="263"/>
    </row>
    <row r="16" spans="2:6" ht="26.25" customHeight="1" thickBot="1">
      <c r="B16" s="268"/>
      <c r="C16" s="266"/>
      <c r="D16" s="30" t="s">
        <v>72</v>
      </c>
      <c r="E16" s="27">
        <v>1</v>
      </c>
      <c r="F16" s="264"/>
    </row>
    <row r="17" spans="2:6" ht="26.25" customHeight="1">
      <c r="B17" s="267">
        <v>3</v>
      </c>
      <c r="C17" s="265" t="s">
        <v>95</v>
      </c>
      <c r="D17" s="28" t="s">
        <v>73</v>
      </c>
      <c r="E17" s="26">
        <v>5</v>
      </c>
      <c r="F17" s="262"/>
    </row>
    <row r="18" spans="2:6" ht="26.25" customHeight="1">
      <c r="B18" s="268"/>
      <c r="C18" s="266"/>
      <c r="D18" s="29" t="s">
        <v>74</v>
      </c>
      <c r="E18" s="24">
        <v>4</v>
      </c>
      <c r="F18" s="263"/>
    </row>
    <row r="19" spans="2:6" ht="26.25" customHeight="1">
      <c r="B19" s="268"/>
      <c r="C19" s="266"/>
      <c r="D19" s="29" t="s">
        <v>76</v>
      </c>
      <c r="E19" s="24">
        <v>3</v>
      </c>
      <c r="F19" s="263"/>
    </row>
    <row r="20" spans="2:6" ht="26.25" customHeight="1">
      <c r="B20" s="268"/>
      <c r="C20" s="266"/>
      <c r="D20" s="29" t="s">
        <v>77</v>
      </c>
      <c r="E20" s="24">
        <v>2</v>
      </c>
      <c r="F20" s="263"/>
    </row>
    <row r="21" spans="2:6" ht="26.25" customHeight="1" thickBot="1">
      <c r="B21" s="268"/>
      <c r="C21" s="266"/>
      <c r="D21" s="30" t="s">
        <v>75</v>
      </c>
      <c r="E21" s="27">
        <v>1</v>
      </c>
      <c r="F21" s="264"/>
    </row>
    <row r="22" spans="2:6" ht="26.25" customHeight="1">
      <c r="B22" s="267">
        <v>4</v>
      </c>
      <c r="C22" s="265" t="s">
        <v>96</v>
      </c>
      <c r="D22" s="28" t="s">
        <v>80</v>
      </c>
      <c r="E22" s="26">
        <v>5</v>
      </c>
      <c r="F22" s="262"/>
    </row>
    <row r="23" spans="2:6" ht="26.25" customHeight="1">
      <c r="B23" s="268"/>
      <c r="C23" s="266"/>
      <c r="D23" s="29" t="s">
        <v>81</v>
      </c>
      <c r="E23" s="24">
        <v>4</v>
      </c>
      <c r="F23" s="263"/>
    </row>
    <row r="24" spans="2:6" ht="26.25" customHeight="1">
      <c r="B24" s="268"/>
      <c r="C24" s="266"/>
      <c r="D24" s="29" t="s">
        <v>78</v>
      </c>
      <c r="E24" s="24">
        <v>3</v>
      </c>
      <c r="F24" s="263"/>
    </row>
    <row r="25" spans="2:6" ht="26.25" customHeight="1">
      <c r="B25" s="268"/>
      <c r="C25" s="266"/>
      <c r="D25" s="29" t="s">
        <v>79</v>
      </c>
      <c r="E25" s="24">
        <v>2</v>
      </c>
      <c r="F25" s="263"/>
    </row>
    <row r="26" spans="2:6" ht="26.25" customHeight="1" thickBot="1">
      <c r="B26" s="268"/>
      <c r="C26" s="266"/>
      <c r="D26" s="30" t="s">
        <v>82</v>
      </c>
      <c r="E26" s="27">
        <v>1</v>
      </c>
      <c r="F26" s="264"/>
    </row>
    <row r="27" spans="2:6" ht="27.6">
      <c r="B27" s="267">
        <v>5</v>
      </c>
      <c r="C27" s="265" t="s">
        <v>97</v>
      </c>
      <c r="D27" s="28" t="s">
        <v>83</v>
      </c>
      <c r="E27" s="26">
        <v>5</v>
      </c>
      <c r="F27" s="262"/>
    </row>
    <row r="28" spans="2:6" ht="27.6">
      <c r="B28" s="268"/>
      <c r="C28" s="266"/>
      <c r="D28" s="29" t="s">
        <v>85</v>
      </c>
      <c r="E28" s="24">
        <v>4</v>
      </c>
      <c r="F28" s="263"/>
    </row>
    <row r="29" spans="2:6" ht="27.6">
      <c r="B29" s="268"/>
      <c r="C29" s="266"/>
      <c r="D29" s="29" t="s">
        <v>84</v>
      </c>
      <c r="E29" s="24">
        <v>3</v>
      </c>
      <c r="F29" s="263"/>
    </row>
    <row r="30" spans="2:6" ht="41.4">
      <c r="B30" s="268"/>
      <c r="C30" s="266"/>
      <c r="D30" s="29" t="s">
        <v>86</v>
      </c>
      <c r="E30" s="24">
        <v>2</v>
      </c>
      <c r="F30" s="263"/>
    </row>
    <row r="31" spans="2:6" ht="55.8" thickBot="1">
      <c r="B31" s="268"/>
      <c r="C31" s="266"/>
      <c r="D31" s="30" t="s">
        <v>87</v>
      </c>
      <c r="E31" s="27">
        <v>1</v>
      </c>
      <c r="F31" s="264"/>
    </row>
    <row r="32" spans="2:6" ht="27.6">
      <c r="B32" s="267">
        <v>6</v>
      </c>
      <c r="C32" s="265" t="s">
        <v>98</v>
      </c>
      <c r="D32" s="28" t="s">
        <v>88</v>
      </c>
      <c r="E32" s="26">
        <v>5</v>
      </c>
      <c r="F32" s="262"/>
    </row>
    <row r="33" spans="2:6" ht="41.4">
      <c r="B33" s="268"/>
      <c r="C33" s="269"/>
      <c r="D33" s="29" t="s">
        <v>89</v>
      </c>
      <c r="E33" s="24">
        <v>4</v>
      </c>
      <c r="F33" s="263"/>
    </row>
    <row r="34" spans="2:6" ht="27.6">
      <c r="B34" s="268"/>
      <c r="C34" s="269"/>
      <c r="D34" s="29" t="s">
        <v>90</v>
      </c>
      <c r="E34" s="24">
        <v>3</v>
      </c>
      <c r="F34" s="263"/>
    </row>
    <row r="35" spans="2:6" ht="41.4">
      <c r="B35" s="268"/>
      <c r="C35" s="269"/>
      <c r="D35" s="29" t="s">
        <v>91</v>
      </c>
      <c r="E35" s="24">
        <v>2</v>
      </c>
      <c r="F35" s="263"/>
    </row>
    <row r="36" spans="2:6" ht="42" thickBot="1">
      <c r="B36" s="271"/>
      <c r="C36" s="270"/>
      <c r="D36" s="31" t="s">
        <v>92</v>
      </c>
      <c r="E36" s="25">
        <v>1</v>
      </c>
      <c r="F36" s="264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2025-11-05T15:14:49Z</dcterms:modified>
</cp:coreProperties>
</file>