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 - DISCOS + DECAP/"/>
    </mc:Choice>
  </mc:AlternateContent>
  <xr:revisionPtr revIDLastSave="0" documentId="14_{BAAA5CD4-048B-467B-B2E9-15F0D8E000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externalReferences>
    <externalReference r:id="rId7"/>
  </externalReference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10" l="1"/>
  <c r="M16" i="10"/>
  <c r="M17" i="10"/>
  <c r="M18" i="10"/>
  <c r="M19" i="10"/>
  <c r="M20" i="10"/>
  <c r="M21" i="10"/>
  <c r="M22" i="10"/>
  <c r="M15" i="10"/>
  <c r="J23" i="10"/>
  <c r="J22" i="10"/>
  <c r="J21" i="10"/>
  <c r="J16" i="10"/>
  <c r="J17" i="10"/>
  <c r="J18" i="10"/>
  <c r="J19" i="10"/>
  <c r="J15" i="10"/>
  <c r="G16" i="10"/>
  <c r="G17" i="10"/>
  <c r="G18" i="10"/>
  <c r="G19" i="10"/>
  <c r="G21" i="10"/>
  <c r="G22" i="10"/>
  <c r="G15" i="10"/>
  <c r="B15" i="10" a="1"/>
  <c r="B15" i="10" s="1"/>
  <c r="L36" i="10"/>
  <c r="O35" i="10" a="1"/>
  <c r="O35" i="10" s="1"/>
  <c r="P35" i="10" s="1"/>
  <c r="I35" i="10" a="1"/>
  <c r="I35" i="10" s="1"/>
  <c r="J35" i="10" s="1"/>
  <c r="F35" i="10" a="1"/>
  <c r="F35" i="10" s="1"/>
  <c r="G35" i="10" s="1"/>
  <c r="O33" i="10" a="1"/>
  <c r="O33" i="10" s="1"/>
  <c r="P33" i="10" s="1"/>
  <c r="I33" i="10" a="1"/>
  <c r="I33" i="10" s="1"/>
  <c r="J33" i="10" s="1"/>
  <c r="F33" i="10" a="1"/>
  <c r="F33" i="10" s="1"/>
  <c r="G33" i="10" s="1"/>
  <c r="D36" i="10"/>
  <c r="O34" i="10" a="1"/>
  <c r="O34" i="10" s="1"/>
  <c r="P34" i="10" s="1"/>
  <c r="I34" i="10" a="1"/>
  <c r="I34" i="10" s="1"/>
  <c r="J34" i="10" s="1"/>
  <c r="F34" i="10" a="1"/>
  <c r="F34" i="10" s="1"/>
  <c r="G34" i="10" s="1"/>
  <c r="O32" i="10" a="1"/>
  <c r="O32" i="10" s="1"/>
  <c r="P32" i="10" s="1"/>
  <c r="I32" i="10" a="1"/>
  <c r="I32" i="10" s="1"/>
  <c r="J32" i="10" s="1"/>
  <c r="F32" i="10" a="1"/>
  <c r="F32" i="10" s="1"/>
  <c r="G32" i="10" s="1"/>
  <c r="O31" i="10" a="1"/>
  <c r="O31" i="10" s="1"/>
  <c r="P31" i="10" s="1"/>
  <c r="I31" i="10" a="1"/>
  <c r="I31" i="10" s="1"/>
  <c r="J31" i="10" s="1"/>
  <c r="F31" i="10" a="1"/>
  <c r="F31" i="10" s="1"/>
  <c r="G31" i="10" s="1"/>
  <c r="O30" i="10" a="1"/>
  <c r="O30" i="10" s="1"/>
  <c r="P30" i="10" s="1"/>
  <c r="I30" i="10" a="1"/>
  <c r="I30" i="10" s="1"/>
  <c r="J30" i="10" s="1"/>
  <c r="F30" i="10" a="1"/>
  <c r="F30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23" i="10" l="1"/>
  <c r="G24" i="10" s="1"/>
  <c r="G26" i="10" s="1"/>
  <c r="B18" i="10"/>
  <c r="B16" i="10"/>
  <c r="B22" i="10"/>
  <c r="B21" i="10"/>
  <c r="B20" i="10"/>
  <c r="B19" i="10"/>
  <c r="B17" i="10"/>
  <c r="M24" i="10"/>
  <c r="M26" i="10" s="1"/>
  <c r="J24" i="10"/>
  <c r="J26" i="10" s="1"/>
  <c r="P23" i="10"/>
  <c r="P24" i="10" s="1"/>
  <c r="P25" i="10" s="1"/>
  <c r="P26" i="10" s="1"/>
  <c r="O36" i="10"/>
  <c r="P36" i="10" s="1"/>
  <c r="I36" i="10"/>
  <c r="J36" i="10"/>
  <c r="F36" i="10"/>
  <c r="G3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<sst xmlns="http://schemas.openxmlformats.org/spreadsheetml/2006/main" count="324" uniqueCount="185">
  <si>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</si>
  <si>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</si>
  <si>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</si>
  <si>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</si>
  <si>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</si>
  <si>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</si>
  <si>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</si>
  <si>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</si>
  <si>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</si>
  <si>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</si>
  <si>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</si>
  <si>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</si>
  <si>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</si>
  <si>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</si>
  <si>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</si>
  <si>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</si>
  <si>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</si>
  <si>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</si>
  <si>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</si>
  <si>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</si>
  <si>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</si>
  <si>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</si>
  <si>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</si>
  <si>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</si>
  <si>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</si>
  <si>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</si>
  <si>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</si>
  <si>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</si>
  <si>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</si>
  <si>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</si>
  <si>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</si>
  <si>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</si>
  <si>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</si>
  <si>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</si>
  <si>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</si>
  <si>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</si>
  <si>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</si>
  <si>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</si>
  <si>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</si>
  <si>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</si>
  <si>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</si>
  <si>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</si>
  <si>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</si>
  <si>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</si>
  <si>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</si>
  <si>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</si>
  <si>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</si>
  <si>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</si>
  <si>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</si>
  <si>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</si>
  <si>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</si>
  <si>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</si>
  <si>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</si>
  <si>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</si>
  <si>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</si>
  <si>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</si>
  <si>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</si>
  <si>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</si>
  <si>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</si>
  <si>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</si>
  <si>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</si>
  <si>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</si>
  <si>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</si>
  <si>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</si>
  <si>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</si>
  <si>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</si>
  <si>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</si>
  <si>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</si>
  <si>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</si>
  <si>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</si>
  <si>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</si>
  <si>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</si>
  <si>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</si>
  <si>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</si>
  <si>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</si>
  <si>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</si>
  <si>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</si>
  <si>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</si>
  <si>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</si>
  <si>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</si>
  <si>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</si>
  <si>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</si>
  <si>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</si>
  <si>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</si>
  <si>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</si>
  <si>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</si>
  <si>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</si>
  <si>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</si>
  <si>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</si>
  <si>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</si>
  <si>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</si>
  <si>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</si>
  <si>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</si>
  <si>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</si>
  <si>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</si>
  <si>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</si>
  <si>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</si>
  <si>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</si>
  <si>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</si>
  <si>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</si>
  <si>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</si>
  <si>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</si>
  <si>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</si>
  <si>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</si>
  <si>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</si>
  <si>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</si>
  <si>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</si>
  <si>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</si>
  <si>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</si>
  <si>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</si>
  <si>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</si>
  <si>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</si>
  <si>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</si>
  <si>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</si>
  <si>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</si>
  <si>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</si>
  <si>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</si>
  <si>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</si>
  <si>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</si>
  <si>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</si>
  <si>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</si>
  <si>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</si>
  <si>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</si>
  <si>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</si>
  <si>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</si>
  <si>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</si>
  <si>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</si>
  <si>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</si>
  <si>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</si>
  <si>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</si>
  <si>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</si>
  <si>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</si>
  <si>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</si>
  <si>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</si>
  <si>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</si>
  <si>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</si>
  <si>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</si>
  <si>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</si>
  <si>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</si>
  <si>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</si>
  <si>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</si>
  <si>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</si>
  <si>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</si>
  <si>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</si>
  <si>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</si>
  <si>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</si>
  <si>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</si>
  <si>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</si>
  <si>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</si>
  <si>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</si>
  <si>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</si>
  <si>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</si>
  <si>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</si>
  <si>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</si>
  <si>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</si>
  <si>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</si>
  <si>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</si>
  <si>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</si>
  <si>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</si>
  <si>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</si>
  <si>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</si>
  <si>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</si>
  <si>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</si>
  <si>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</si>
  <si>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</si>
  <si>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</si>
  <si>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</si>
  <si>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</si>
  <si>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</si>
  <si>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</si>
  <si>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</si>
  <si>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</si>
  <si>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</si>
  <si>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</si>
  <si>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</si>
  <si>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</si>
  <si>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</si>
  <si>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</si>
  <si>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</si>
  <si>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</si>
  <si>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FERRETERIA INDUSTRIAL ROAL</t>
  </si>
  <si>
    <t>CODIZA</t>
  </si>
  <si>
    <t>-</t>
  </si>
  <si>
    <t>MARTEC</t>
  </si>
  <si>
    <t>Se eligio a Ferreteria Roal , por los precios y por el flete gratis a planta.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</si>
</sst>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veronica.salazar\Downloads\VERONICA%20SALAZAR%20HERRERA_10092025_08293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Sheet1!F2C4:F9C4" advise="1">
            <x14:values rows="8">
              <value t="str">
                <val>DISCO FLAP 115MM X 22,23MM G-40</val>
              </value>
              <value t="str">
                <val>DISCO FLAP 115MM X 22,23MM G-60</val>
              </value>
              <value t="str">
                <val>DISCO FLAP 115MM X 22,23MM G-80</val>
              </value>
              <value t="str">
                <val>GEL DECAPANTE</val>
              </value>
              <value t="str">
                <val xml:space="preserve">PEGAMENTO PVC AZUL 16ONZ OATEY </val>
              </value>
              <value t="str">
                <val>GASOLINA 90 OCTANOS</val>
              </value>
              <value t="str">
                <val>REFLECTOR LED 100W</val>
              </value>
              <value t="str">
                <val>REFLECTOR LED 200W</val>
              </value>
            </x14:values>
          </x14:oleItem>
        </mc:Choice>
        <mc:Fallback>
          <oleItem name="!Sheet1!F2C4:F9C4" advise="1"/>
        </mc:Fallback>
      </mc:AlternateContent>
    </oleItems>
  </oleLin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3"/>
  <sheetViews>
    <sheetView tabSelected="1" zoomScale="30" zoomScaleNormal="30" zoomScaleSheetLayoutView="50" workbookViewId="0">
      <selection activeCell="E41" sqref="E41:P4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60"/>
      <c r="C2" s="163" t="s">
        <v>160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02"/>
    </row>
    <row r="3" spans="1:17" ht="33" customHeight="1">
      <c r="A3" s="1"/>
      <c r="B3" s="161"/>
      <c r="C3" s="165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03"/>
    </row>
    <row r="4" spans="1:17" ht="33" customHeight="1">
      <c r="A4" s="1"/>
      <c r="B4" s="161"/>
      <c r="C4" s="167" t="s">
        <v>0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03"/>
    </row>
    <row r="5" spans="1:17" ht="33" customHeight="1">
      <c r="A5" s="1"/>
      <c r="B5" s="162"/>
      <c r="C5" s="16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9" t="s">
        <v>179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03"/>
    </row>
    <row r="8" spans="1:17" ht="33" customHeight="1">
      <c r="A8" s="1"/>
      <c r="B8" s="127" t="s">
        <v>2</v>
      </c>
      <c r="C8" s="155">
        <v>45911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03"/>
    </row>
    <row r="9" spans="1:17" ht="33" customHeight="1">
      <c r="A9" s="1"/>
      <c r="B9" s="127" t="s">
        <v>3</v>
      </c>
      <c r="C9" s="155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03"/>
    </row>
    <row r="10" spans="1:17" ht="33" customHeight="1">
      <c r="A10" s="1"/>
      <c r="B10" s="127" t="s">
        <v>4</v>
      </c>
      <c r="C10" s="155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03"/>
    </row>
    <row r="11" spans="1:17" ht="33" customHeight="1">
      <c r="A11" s="1"/>
      <c r="B11" s="127" t="s">
        <v>5</v>
      </c>
      <c r="C11" s="157">
        <v>3.5459999999999998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03"/>
    </row>
    <row r="12" spans="1:17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158"/>
      <c r="O12" s="158"/>
      <c r="P12" s="159"/>
      <c r="Q12" s="103"/>
    </row>
    <row r="13" spans="1:17" ht="52.8" customHeight="1">
      <c r="A13" s="1"/>
      <c r="B13" s="170"/>
      <c r="C13" s="172" t="s">
        <v>6</v>
      </c>
      <c r="D13" s="172" t="s">
        <v>7</v>
      </c>
      <c r="E13" s="174" t="s">
        <v>180</v>
      </c>
      <c r="F13" s="175"/>
      <c r="G13" s="176"/>
      <c r="H13" s="177" t="s">
        <v>181</v>
      </c>
      <c r="I13" s="178"/>
      <c r="J13" s="179"/>
      <c r="K13" s="147" t="s">
        <v>183</v>
      </c>
      <c r="L13" s="148"/>
      <c r="M13" s="149"/>
      <c r="N13" s="147" t="s">
        <v>176</v>
      </c>
      <c r="O13" s="148"/>
      <c r="P13" s="149"/>
      <c r="Q13" s="103"/>
    </row>
    <row r="14" spans="1:17" ht="33.6" customHeight="1">
      <c r="A14" s="1"/>
      <c r="B14" s="171"/>
      <c r="C14" s="173"/>
      <c r="D14" s="173"/>
      <c r="E14" s="180" t="s">
        <v>10</v>
      </c>
      <c r="F14" s="181"/>
      <c r="G14" s="125" t="s">
        <v>11</v>
      </c>
      <c r="H14" s="182" t="s">
        <v>10</v>
      </c>
      <c r="I14" s="183"/>
      <c r="J14" s="126" t="s">
        <v>11</v>
      </c>
      <c r="K14" s="150" t="s">
        <v>177</v>
      </c>
      <c r="L14" s="151"/>
      <c r="M14" s="95" t="s">
        <v>178</v>
      </c>
      <c r="N14" s="150" t="s">
        <v>10</v>
      </c>
      <c r="O14" s="151"/>
      <c r="P14" s="95" t="s">
        <v>11</v>
      </c>
      <c r="Q14" s="103"/>
    </row>
    <row r="15" spans="1:17" ht="69.599999999999994" customHeight="1">
      <c r="A15" s="1"/>
      <c r="B15" s="91" t="str">
        <f t="array" ref="B15:B22">[1]!'!Sheet1!F2C4:F9C4'</f>
        <v>DISCO FLAP 115MM X 22,23MM G-40</v>
      </c>
      <c r="C15" s="91">
        <v>50</v>
      </c>
      <c r="D15" s="91" t="s">
        <v>7</v>
      </c>
      <c r="E15" s="152">
        <v>21.98</v>
      </c>
      <c r="F15" s="152"/>
      <c r="G15" s="144">
        <f>C15*E15</f>
        <v>1099</v>
      </c>
      <c r="H15" s="270">
        <v>21.98</v>
      </c>
      <c r="I15" s="270"/>
      <c r="J15" s="128">
        <f>C15*H15</f>
        <v>1099</v>
      </c>
      <c r="K15" s="153">
        <v>30.5</v>
      </c>
      <c r="L15" s="153"/>
      <c r="M15" s="128">
        <f>K15*C15</f>
        <v>1525</v>
      </c>
      <c r="N15" s="154"/>
      <c r="O15" s="154"/>
      <c r="P15" s="129"/>
      <c r="Q15" s="103"/>
    </row>
    <row r="16" spans="1:17" ht="69.599999999999994" customHeight="1">
      <c r="A16" s="1"/>
      <c r="B16" s="91" t="str">
        <v>DISCO FLAP 115MM X 22,23MM G-60</v>
      </c>
      <c r="C16" s="91">
        <v>50</v>
      </c>
      <c r="D16" s="91" t="s">
        <v>7</v>
      </c>
      <c r="E16" s="152">
        <v>21.98</v>
      </c>
      <c r="F16" s="152"/>
      <c r="G16" s="144">
        <f t="shared" ref="G16:G22" si="0">C16*E16</f>
        <v>1099</v>
      </c>
      <c r="H16" s="270">
        <v>21.98</v>
      </c>
      <c r="I16" s="270"/>
      <c r="J16" s="128">
        <f t="shared" ref="J16:J19" si="1">C16*H16</f>
        <v>1099</v>
      </c>
      <c r="K16" s="153">
        <v>30.5</v>
      </c>
      <c r="L16" s="153"/>
      <c r="M16" s="128">
        <f t="shared" ref="M16:M22" si="2">K16*C16</f>
        <v>1525</v>
      </c>
      <c r="N16" s="154"/>
      <c r="O16" s="154"/>
      <c r="P16" s="129"/>
      <c r="Q16" s="103"/>
    </row>
    <row r="17" spans="1:17" ht="69.599999999999994" customHeight="1">
      <c r="A17" s="1"/>
      <c r="B17" s="91" t="str">
        <v>DISCO FLAP 115MM X 22,23MM G-80</v>
      </c>
      <c r="C17" s="91">
        <v>50</v>
      </c>
      <c r="D17" s="91" t="s">
        <v>7</v>
      </c>
      <c r="E17" s="152">
        <v>21.98</v>
      </c>
      <c r="F17" s="152"/>
      <c r="G17" s="144">
        <f t="shared" si="0"/>
        <v>1099</v>
      </c>
      <c r="H17" s="270">
        <v>21.98</v>
      </c>
      <c r="I17" s="270"/>
      <c r="J17" s="128">
        <f t="shared" si="1"/>
        <v>1099</v>
      </c>
      <c r="K17" s="153">
        <v>30.5</v>
      </c>
      <c r="L17" s="153"/>
      <c r="M17" s="128">
        <f t="shared" si="2"/>
        <v>1525</v>
      </c>
      <c r="N17" s="154"/>
      <c r="O17" s="154"/>
      <c r="P17" s="129"/>
      <c r="Q17" s="103"/>
    </row>
    <row r="18" spans="1:17" ht="69.599999999999994" customHeight="1">
      <c r="A18" s="1"/>
      <c r="B18" s="91" t="str">
        <v>GEL DECAPANTE</v>
      </c>
      <c r="C18" s="91">
        <v>3</v>
      </c>
      <c r="D18" s="91" t="s">
        <v>7</v>
      </c>
      <c r="E18" s="152">
        <v>97.46</v>
      </c>
      <c r="F18" s="152"/>
      <c r="G18" s="144">
        <f t="shared" si="0"/>
        <v>292.38</v>
      </c>
      <c r="H18" s="270">
        <v>215.8</v>
      </c>
      <c r="I18" s="270"/>
      <c r="J18" s="128">
        <f t="shared" si="1"/>
        <v>647.40000000000009</v>
      </c>
      <c r="K18" s="153">
        <v>85</v>
      </c>
      <c r="L18" s="153"/>
      <c r="M18" s="128">
        <f t="shared" si="2"/>
        <v>255</v>
      </c>
      <c r="N18" s="154"/>
      <c r="O18" s="154"/>
      <c r="P18" s="129"/>
      <c r="Q18" s="103"/>
    </row>
    <row r="19" spans="1:17" ht="69.599999999999994" customHeight="1">
      <c r="A19" s="1"/>
      <c r="B19" s="91" t="str">
        <v xml:space="preserve">PEGAMENTO PVC AZUL 16ONZ OATEY </v>
      </c>
      <c r="C19" s="91">
        <v>4</v>
      </c>
      <c r="D19" s="91" t="s">
        <v>7</v>
      </c>
      <c r="E19" s="152">
        <v>33.9</v>
      </c>
      <c r="F19" s="152"/>
      <c r="G19" s="144">
        <f t="shared" si="0"/>
        <v>135.6</v>
      </c>
      <c r="H19" s="270">
        <v>33.9</v>
      </c>
      <c r="I19" s="270"/>
      <c r="J19" s="128">
        <f t="shared" si="1"/>
        <v>135.6</v>
      </c>
      <c r="K19" s="153">
        <v>35</v>
      </c>
      <c r="L19" s="153"/>
      <c r="M19" s="128">
        <f t="shared" si="2"/>
        <v>140</v>
      </c>
      <c r="N19" s="154"/>
      <c r="O19" s="154"/>
      <c r="P19" s="129"/>
      <c r="Q19" s="103"/>
    </row>
    <row r="20" spans="1:17" ht="69.599999999999994" customHeight="1">
      <c r="A20" s="1"/>
      <c r="B20" s="91" t="str">
        <v>GASOLINA 90 OCTANOS</v>
      </c>
      <c r="C20" s="91">
        <v>10</v>
      </c>
      <c r="D20" s="91"/>
      <c r="E20" s="152" t="s">
        <v>182</v>
      </c>
      <c r="F20" s="152"/>
      <c r="G20" s="144"/>
      <c r="H20" s="270" t="s">
        <v>182</v>
      </c>
      <c r="I20" s="270"/>
      <c r="J20" s="128" t="s">
        <v>182</v>
      </c>
      <c r="K20" s="153"/>
      <c r="L20" s="153"/>
      <c r="M20" s="128">
        <f t="shared" si="2"/>
        <v>0</v>
      </c>
      <c r="N20" s="154"/>
      <c r="O20" s="154"/>
      <c r="P20" s="129"/>
      <c r="Q20" s="103"/>
    </row>
    <row r="21" spans="1:17" ht="69.599999999999994" customHeight="1">
      <c r="A21" s="1"/>
      <c r="B21" s="91" t="str">
        <v>REFLECTOR LED 100W</v>
      </c>
      <c r="C21" s="91">
        <v>6</v>
      </c>
      <c r="D21" s="91" t="s">
        <v>7</v>
      </c>
      <c r="E21" s="152">
        <v>101.69</v>
      </c>
      <c r="F21" s="152"/>
      <c r="G21" s="144">
        <f t="shared" si="0"/>
        <v>610.14</v>
      </c>
      <c r="H21" s="270">
        <v>238.05</v>
      </c>
      <c r="I21" s="270"/>
      <c r="J21" s="128">
        <f>C21*H21</f>
        <v>1428.3000000000002</v>
      </c>
      <c r="K21" s="153">
        <v>90</v>
      </c>
      <c r="L21" s="153"/>
      <c r="M21" s="128">
        <f t="shared" si="2"/>
        <v>540</v>
      </c>
      <c r="N21" s="154"/>
      <c r="O21" s="154"/>
      <c r="P21" s="129"/>
      <c r="Q21" s="103"/>
    </row>
    <row r="22" spans="1:17" ht="69.599999999999994" customHeight="1">
      <c r="A22" s="1"/>
      <c r="B22" s="91" t="str">
        <v>REFLECTOR LED 200W</v>
      </c>
      <c r="C22" s="91">
        <v>8</v>
      </c>
      <c r="D22" s="91" t="s">
        <v>7</v>
      </c>
      <c r="E22" s="152">
        <v>216</v>
      </c>
      <c r="F22" s="152"/>
      <c r="G22" s="144">
        <f t="shared" si="0"/>
        <v>1728</v>
      </c>
      <c r="H22" s="153">
        <v>118.14</v>
      </c>
      <c r="I22" s="153"/>
      <c r="J22" s="128">
        <f>C22*H22</f>
        <v>945.12</v>
      </c>
      <c r="K22" s="153">
        <v>235</v>
      </c>
      <c r="L22" s="153"/>
      <c r="M22" s="128">
        <f t="shared" si="2"/>
        <v>1880</v>
      </c>
      <c r="N22" s="154"/>
      <c r="O22" s="154"/>
      <c r="P22" s="129"/>
      <c r="Q22" s="103"/>
    </row>
    <row r="23" spans="1:17" ht="25.5" customHeight="1">
      <c r="A23" s="1"/>
      <c r="B23" s="108"/>
      <c r="C23" s="82"/>
      <c r="D23" s="85"/>
      <c r="E23" s="184" t="s">
        <v>12</v>
      </c>
      <c r="F23" s="184"/>
      <c r="G23" s="145">
        <f>SUM(G15:G22)</f>
        <v>6063.12</v>
      </c>
      <c r="H23" s="184" t="s">
        <v>12</v>
      </c>
      <c r="I23" s="184"/>
      <c r="J23" s="138">
        <f>SUM(J15:J22)</f>
        <v>6453.42</v>
      </c>
      <c r="K23" s="184" t="s">
        <v>12</v>
      </c>
      <c r="L23" s="184"/>
      <c r="M23" s="140">
        <f>SUM(M15:M22)</f>
        <v>7390</v>
      </c>
      <c r="N23" s="185" t="s">
        <v>12</v>
      </c>
      <c r="O23" s="185"/>
      <c r="P23" s="131" t="e">
        <f>SUM(#REF!)</f>
        <v>#REF!</v>
      </c>
      <c r="Q23" s="103"/>
    </row>
    <row r="24" spans="1:17" ht="25.5" customHeight="1">
      <c r="A24" s="1"/>
      <c r="B24" s="104"/>
      <c r="C24" s="82"/>
      <c r="D24" s="85"/>
      <c r="E24" s="185" t="s">
        <v>13</v>
      </c>
      <c r="F24" s="185"/>
      <c r="G24" s="145">
        <f>+G23*0.18</f>
        <v>1091.3616</v>
      </c>
      <c r="H24" s="185" t="s">
        <v>13</v>
      </c>
      <c r="I24" s="185"/>
      <c r="J24" s="139">
        <f>J23*0.18</f>
        <v>1161.6155999999999</v>
      </c>
      <c r="K24" s="185" t="s">
        <v>13</v>
      </c>
      <c r="L24" s="185"/>
      <c r="M24" s="141">
        <f>0.18*M23</f>
        <v>1330.2</v>
      </c>
      <c r="N24" s="185" t="s">
        <v>13</v>
      </c>
      <c r="O24" s="185"/>
      <c r="P24" s="132" t="e">
        <f>P23*0.18</f>
        <v>#REF!</v>
      </c>
      <c r="Q24" s="103"/>
    </row>
    <row r="25" spans="1:17" ht="25.5" customHeight="1">
      <c r="A25" s="1"/>
      <c r="B25" s="104"/>
      <c r="C25" s="82"/>
      <c r="D25" s="85"/>
      <c r="E25" s="185" t="s">
        <v>14</v>
      </c>
      <c r="F25" s="185"/>
      <c r="G25" s="145"/>
      <c r="H25" s="185" t="s">
        <v>14</v>
      </c>
      <c r="I25" s="185"/>
      <c r="J25" s="139"/>
      <c r="K25" s="185" t="s">
        <v>14</v>
      </c>
      <c r="L25" s="185"/>
      <c r="M25" s="142"/>
      <c r="N25" s="185" t="s">
        <v>175</v>
      </c>
      <c r="O25" s="185"/>
      <c r="P25" s="133" t="e">
        <f>SUM(P23:P24)</f>
        <v>#REF!</v>
      </c>
      <c r="Q25" s="103"/>
    </row>
    <row r="26" spans="1:17" ht="25.5" customHeight="1">
      <c r="A26" s="1"/>
      <c r="B26" s="104"/>
      <c r="C26" s="83"/>
      <c r="D26" s="85"/>
      <c r="E26" s="185" t="s">
        <v>15</v>
      </c>
      <c r="F26" s="185"/>
      <c r="G26" s="145">
        <f>+G23+G24</f>
        <v>7154.4816000000001</v>
      </c>
      <c r="H26" s="185" t="s">
        <v>15</v>
      </c>
      <c r="I26" s="185"/>
      <c r="J26" s="139">
        <f>SUM(J23:J25)</f>
        <v>7615.0356000000002</v>
      </c>
      <c r="K26" s="185" t="s">
        <v>15</v>
      </c>
      <c r="L26" s="185"/>
      <c r="M26" s="134">
        <f>SUM(M23:M24)</f>
        <v>8720.2000000000007</v>
      </c>
      <c r="N26" s="185" t="s">
        <v>15</v>
      </c>
      <c r="O26" s="185"/>
      <c r="P26" s="134" t="e">
        <f>P25*3.56</f>
        <v>#REF!</v>
      </c>
      <c r="Q26" s="103"/>
    </row>
    <row r="27" spans="1:17" ht="14.25" customHeight="1">
      <c r="A27" s="1"/>
      <c r="B27" s="109"/>
      <c r="C27" s="7"/>
      <c r="D27" s="7"/>
      <c r="E27" s="7"/>
      <c r="F27" s="7"/>
      <c r="G27" s="8"/>
      <c r="H27" s="7"/>
      <c r="I27" s="7"/>
      <c r="J27" s="8"/>
      <c r="K27" s="8"/>
      <c r="L27" s="8"/>
      <c r="M27" s="130"/>
      <c r="N27" s="8"/>
      <c r="O27" s="8"/>
      <c r="P27" s="130"/>
      <c r="Q27" s="103"/>
    </row>
    <row r="28" spans="1:17" ht="14.25" customHeight="1">
      <c r="A28" s="1"/>
      <c r="B28" s="110"/>
      <c r="C28" s="3"/>
      <c r="D28" s="3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103"/>
    </row>
    <row r="29" spans="1:17" ht="33" customHeight="1">
      <c r="A29" s="1"/>
      <c r="B29" s="188" t="s">
        <v>16</v>
      </c>
      <c r="C29" s="189"/>
      <c r="D29" s="71" t="s">
        <v>154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103"/>
    </row>
    <row r="30" spans="1:17" ht="30.6" customHeight="1">
      <c r="A30" s="1"/>
      <c r="B30" s="186" t="s">
        <v>17</v>
      </c>
      <c r="C30" s="187"/>
      <c r="D30" s="72">
        <v>0.4</v>
      </c>
      <c r="E30" s="73" t="s">
        <v>147</v>
      </c>
      <c r="F30" s="78" cm="1">
        <f t="array" ref="F30">_xlfn.IFS(E30=PUNTAJES!$E$9,PUNTAJES!$F$9,E30=PUNTAJES!$E$10,PUNTAJES!$F$10,E30=PUNTAJES!$E$11,PUNTAJES!$F$11,E30=PUNTAJES!$E$12,PUNTAJES!$F$12,E30=PUNTAJES!$E$13,PUNTAJES!$F$13)</f>
        <v>4</v>
      </c>
      <c r="G30" s="79">
        <f>D30*F30</f>
        <v>1.6</v>
      </c>
      <c r="H30" s="73" t="s">
        <v>144</v>
      </c>
      <c r="I30" s="78" cm="1">
        <f t="array" ref="I30">_xlfn.IFS(H30=PUNTAJES!$E$9,PUNTAJES!$F$9,H30=PUNTAJES!$E$10,PUNTAJES!$F$10,H30=PUNTAJES!$E$11,PUNTAJES!$F$11,H30=PUNTAJES!$E$12,PUNTAJES!$F$12,H30=PUNTAJES!$E$13,PUNTAJES!$F$13)</f>
        <v>3</v>
      </c>
      <c r="J30" s="135">
        <f>D30*I30</f>
        <v>1.2000000000000002</v>
      </c>
      <c r="K30" s="73" t="s">
        <v>141</v>
      </c>
      <c r="L30" s="78">
        <v>3</v>
      </c>
      <c r="M30" s="135">
        <v>1</v>
      </c>
      <c r="N30" s="73" t="s">
        <v>141</v>
      </c>
      <c r="O30" s="78" cm="1">
        <f t="array" ref="O30">_xlfn.IFS(N30=PUNTAJES!$E$9,PUNTAJES!$F$9,N30=PUNTAJES!$E$10,PUNTAJES!$F$10,N30=PUNTAJES!$E$11,PUNTAJES!$F$11,N30=PUNTAJES!$E$12,PUNTAJES!$F$12,N30=PUNTAJES!$E$13,PUNTAJES!$F$13)</f>
        <v>2</v>
      </c>
      <c r="P30" s="135">
        <f t="shared" ref="P30:P35" si="3">D30*O30</f>
        <v>0.8</v>
      </c>
      <c r="Q30" s="103"/>
    </row>
    <row r="31" spans="1:17" ht="30.6" customHeight="1">
      <c r="A31" s="1"/>
      <c r="B31" s="186" t="s">
        <v>155</v>
      </c>
      <c r="C31" s="187"/>
      <c r="D31" s="72">
        <v>0.2</v>
      </c>
      <c r="E31" s="74" t="s">
        <v>126</v>
      </c>
      <c r="F31" s="80" cm="1">
        <f t="array" ref="F31">_xlfn.IFS(E31=PUNTAJES!$B$4,PUNTAJES!$C$4,E31=PUNTAJES!$B$5,PUNTAJES!$C$5,E31=PUNTAJES!$B$6,PUNTAJES!$C$6,E31=PUNTAJES!$B$7,PUNTAJES!$C$7,E31=PUNTAJES!$B$8,PUNTAJES!$C$8,E31=PUNTAJES!$B$9,PUNTAJES!$C$9)</f>
        <v>5</v>
      </c>
      <c r="G31" s="79">
        <f t="shared" ref="G31:G35" si="4">D31*F31</f>
        <v>1</v>
      </c>
      <c r="H31" s="74" t="s">
        <v>126</v>
      </c>
      <c r="I31" s="80" cm="1">
        <f t="array" ref="I31">_xlfn.IFS(H31=PUNTAJES!$B$4,PUNTAJES!$C$4,H31=PUNTAJES!$B$5,PUNTAJES!$C$5,H31=PUNTAJES!$B$6,PUNTAJES!$C$6,H31=PUNTAJES!$B$7,PUNTAJES!$C$7,H31=PUNTAJES!$B$8,PUNTAJES!$C$8,H31=PUNTAJES!$B$9,PUNTAJES!$C$9)</f>
        <v>5</v>
      </c>
      <c r="J31" s="135">
        <f t="shared" ref="J31:J35" si="5">D31*I31</f>
        <v>1</v>
      </c>
      <c r="K31" s="74" t="s">
        <v>126</v>
      </c>
      <c r="L31" s="80">
        <v>5</v>
      </c>
      <c r="M31" s="135">
        <v>1</v>
      </c>
      <c r="N31" s="74" t="s">
        <v>173</v>
      </c>
      <c r="O31" s="80" cm="1">
        <f t="array" ref="O31">_xlfn.IFS(N31=PUNTAJES!$B$4,PUNTAJES!$C$4,N31=PUNTAJES!$B$5,PUNTAJES!$C$5,N31=PUNTAJES!$B$6,PUNTAJES!$C$6,N31=PUNTAJES!$B$7,PUNTAJES!$C$7,N31=PUNTAJES!$B$8,PUNTAJES!$C$8,N31=PUNTAJES!$B$9,PUNTAJES!$C$9)</f>
        <v>2</v>
      </c>
      <c r="P31" s="135">
        <f t="shared" si="3"/>
        <v>0.4</v>
      </c>
      <c r="Q31" s="103"/>
    </row>
    <row r="32" spans="1:17" ht="30.6" customHeight="1">
      <c r="A32" s="2"/>
      <c r="B32" s="186" t="s">
        <v>143</v>
      </c>
      <c r="C32" s="187"/>
      <c r="D32" s="75">
        <v>0.1</v>
      </c>
      <c r="E32" s="76" t="s">
        <v>149</v>
      </c>
      <c r="F32" s="81" cm="1">
        <f t="array" ref="F32">_xlfn.IFS(E32=PUNTAJES!$B$12,PUNTAJES!$C$12,E32=PUNTAJES!$B$13,PUNTAJES!$C$13,E32=PUNTAJES!$B$14,PUNTAJES!$C$14,E32=PUNTAJES!$B$15,PUNTAJES!$C$15,E32=PUNTAJES!$B$16,PUNTAJES!$C$16)</f>
        <v>4</v>
      </c>
      <c r="G32" s="79">
        <f t="shared" si="4"/>
        <v>0.4</v>
      </c>
      <c r="H32" s="76" t="s">
        <v>151</v>
      </c>
      <c r="I32" s="81" cm="1">
        <f t="array" ref="I32">_xlfn.IFS(H32=PUNTAJES!$B$12,PUNTAJES!$C$12,H32=PUNTAJES!$B$13,PUNTAJES!$C$13,H32=PUNTAJES!$B$14,PUNTAJES!$C$14,H32=PUNTAJES!$B$15,PUNTAJES!$C$15,H32=PUNTAJES!$B$16,PUNTAJES!$C$16)</f>
        <v>3</v>
      </c>
      <c r="J32" s="135">
        <f t="shared" si="5"/>
        <v>0.30000000000000004</v>
      </c>
      <c r="K32" s="76" t="s">
        <v>149</v>
      </c>
      <c r="L32" s="81">
        <v>4</v>
      </c>
      <c r="M32" s="135">
        <v>0</v>
      </c>
      <c r="N32" s="76" t="s">
        <v>153</v>
      </c>
      <c r="O32" s="81" cm="1">
        <f t="array" ref="O32">_xlfn.IFS(N32=PUNTAJES!$B$12,PUNTAJES!$C$12,N32=PUNTAJES!$B$13,PUNTAJES!$C$13,N32=PUNTAJES!$B$14,PUNTAJES!$C$14,N32=PUNTAJES!$B$15,PUNTAJES!$C$15,N32=PUNTAJES!$B$16,PUNTAJES!$C$16)</f>
        <v>1</v>
      </c>
      <c r="P32" s="135">
        <f t="shared" si="3"/>
        <v>0.1</v>
      </c>
      <c r="Q32" s="111"/>
    </row>
    <row r="33" spans="1:17" ht="30.6" customHeight="1">
      <c r="A33" s="1"/>
      <c r="B33" s="186" t="s">
        <v>163</v>
      </c>
      <c r="C33" s="187"/>
      <c r="D33" s="72">
        <v>0.15</v>
      </c>
      <c r="E33" s="74" t="s">
        <v>167</v>
      </c>
      <c r="F33" s="80" cm="1">
        <f t="array" ref="F33">_xlfn.IFS(E33=PUNTAJES!$B$19,PUNTAJES!$C$19,E33=PUNTAJES!$B$20,PUNTAJES!$C$20,E33=PUNTAJES!$B$21,PUNTAJES!$C$21)</f>
        <v>0</v>
      </c>
      <c r="G33" s="79">
        <f t="shared" si="4"/>
        <v>0</v>
      </c>
      <c r="H33" s="74" t="s">
        <v>167</v>
      </c>
      <c r="I33" s="80" cm="1">
        <f t="array" ref="I33">_xlfn.IFS(H33=PUNTAJES!$B$19,PUNTAJES!$C$19,H33=PUNTAJES!$B$20,PUNTAJES!$C$20,H33=PUNTAJES!$B$21,PUNTAJES!$C$21)</f>
        <v>0</v>
      </c>
      <c r="J33" s="135">
        <f t="shared" si="5"/>
        <v>0</v>
      </c>
      <c r="K33" s="74" t="s">
        <v>167</v>
      </c>
      <c r="L33" s="80">
        <v>0</v>
      </c>
      <c r="M33" s="135">
        <v>0</v>
      </c>
      <c r="N33" s="74" t="s">
        <v>165</v>
      </c>
      <c r="O33" s="80" cm="1">
        <f t="array" ref="O33">_xlfn.IFS(N33=PUNTAJES!$B$19,PUNTAJES!$C$19,N33=PUNTAJES!$B$20,PUNTAJES!$C$20,N33=PUNTAJES!$B$21,PUNTAJES!$C$21)</f>
        <v>5</v>
      </c>
      <c r="P33" s="135">
        <f t="shared" si="3"/>
        <v>0.75</v>
      </c>
      <c r="Q33" s="103"/>
    </row>
    <row r="34" spans="1:17" ht="30.6" customHeight="1">
      <c r="A34" s="1"/>
      <c r="B34" s="186" t="s">
        <v>157</v>
      </c>
      <c r="C34" s="187"/>
      <c r="D34" s="72">
        <v>0.05</v>
      </c>
      <c r="E34" s="74" t="s">
        <v>140</v>
      </c>
      <c r="F34" s="80" cm="1">
        <f t="array" ref="F34">_xlfn.IFS(E34=PUNTAJES!$H$9,PUNTAJES!$I$9,E34=PUNTAJES!$H$10,PUNTAJES!$I$10,E34=PUNTAJES!$H$11,PUNTAJES!$I$11,E34=PUNTAJES!$H$12,PUNTAJES!$I$12)</f>
        <v>4</v>
      </c>
      <c r="G34" s="79">
        <f t="shared" si="4"/>
        <v>0.2</v>
      </c>
      <c r="H34" s="74" t="s">
        <v>145</v>
      </c>
      <c r="I34" s="80" cm="1">
        <f t="array" ref="I34">_xlfn.IFS(H34=PUNTAJES!$H$9,PUNTAJES!$I$9,H34=PUNTAJES!$H$10,PUNTAJES!$I$10,H34=PUNTAJES!$H$11,PUNTAJES!$I$11,H34=PUNTAJES!$H$12,PUNTAJES!$I$12)</f>
        <v>2</v>
      </c>
      <c r="J34" s="135">
        <f t="shared" si="5"/>
        <v>0.1</v>
      </c>
      <c r="K34" s="74" t="s">
        <v>145</v>
      </c>
      <c r="L34" s="80">
        <v>2</v>
      </c>
      <c r="M34" s="135">
        <v>0</v>
      </c>
      <c r="N34" s="74" t="s">
        <v>145</v>
      </c>
      <c r="O34" s="80" cm="1">
        <f t="array" ref="O34">_xlfn.IFS(N34=PUNTAJES!$H$9,PUNTAJES!$I$9,N34=PUNTAJES!$H$10,PUNTAJES!$I$10,N34=PUNTAJES!$H$11,PUNTAJES!$I$11,N34=PUNTAJES!$H$12,PUNTAJES!$I$12)</f>
        <v>2</v>
      </c>
      <c r="P34" s="135">
        <f t="shared" si="3"/>
        <v>0.1</v>
      </c>
      <c r="Q34" s="103"/>
    </row>
    <row r="35" spans="1:17" ht="30.6" customHeight="1" thickBot="1">
      <c r="A35" s="1"/>
      <c r="B35" s="186" t="s">
        <v>124</v>
      </c>
      <c r="C35" s="187"/>
      <c r="D35" s="72">
        <v>0.1</v>
      </c>
      <c r="E35" s="74" t="s">
        <v>127</v>
      </c>
      <c r="F35" s="80" cm="1">
        <f t="array" ref="F35">_xlfn.IFS(E35=PUNTAJES!$E$4,PUNTAJES!$F$4,E35=PUNTAJES!$E$5,PUNTAJES!$F$5,E35=PUNTAJES!$E$6,PUNTAJES!$F$6)</f>
        <v>3</v>
      </c>
      <c r="G35" s="121">
        <f t="shared" si="4"/>
        <v>0.30000000000000004</v>
      </c>
      <c r="H35" s="74" t="s">
        <v>127</v>
      </c>
      <c r="I35" s="80" cm="1">
        <f t="array" ref="I35">_xlfn.IFS(H35=PUNTAJES!$E$4,PUNTAJES!$F$4,H35=PUNTAJES!$E$5,PUNTAJES!$F$5,H35=PUNTAJES!$E$6,PUNTAJES!$F$6)</f>
        <v>3</v>
      </c>
      <c r="J35" s="136">
        <f t="shared" si="5"/>
        <v>0.30000000000000004</v>
      </c>
      <c r="K35" s="74" t="s">
        <v>127</v>
      </c>
      <c r="L35" s="80">
        <v>3</v>
      </c>
      <c r="M35" s="136">
        <v>0</v>
      </c>
      <c r="N35" s="74" t="s">
        <v>127</v>
      </c>
      <c r="O35" s="80" cm="1">
        <f t="array" ref="O35">_xlfn.IFS(N35=PUNTAJES!$E$4,PUNTAJES!$F$4,N35=PUNTAJES!$E$5,PUNTAJES!$F$5,N35=PUNTAJES!$E$6,PUNTAJES!$F$6)</f>
        <v>3</v>
      </c>
      <c r="P35" s="136">
        <f t="shared" si="3"/>
        <v>0.30000000000000004</v>
      </c>
      <c r="Q35" s="103"/>
    </row>
    <row r="36" spans="1:17" ht="30.6" customHeight="1" thickBot="1">
      <c r="A36" s="1"/>
      <c r="B36" s="186" t="s">
        <v>15</v>
      </c>
      <c r="C36" s="187"/>
      <c r="D36" s="77">
        <f>SUM(D30:D35)</f>
        <v>1.0000000000000002</v>
      </c>
      <c r="E36" s="84" t="s">
        <v>159</v>
      </c>
      <c r="F36" s="120">
        <f>SUM(F30:F35)</f>
        <v>20</v>
      </c>
      <c r="G36" s="146">
        <v>3</v>
      </c>
      <c r="H36" s="84" t="s">
        <v>159</v>
      </c>
      <c r="I36" s="120">
        <f>SUM(I30:I35)</f>
        <v>16</v>
      </c>
      <c r="J36" s="143">
        <f>SUM(J30:J35)</f>
        <v>2.9000000000000004</v>
      </c>
      <c r="K36" s="84" t="s">
        <v>159</v>
      </c>
      <c r="L36" s="120">
        <f>SUM(L30:L35)</f>
        <v>17</v>
      </c>
      <c r="M36" s="143">
        <v>2</v>
      </c>
      <c r="N36" s="84" t="s">
        <v>159</v>
      </c>
      <c r="O36" s="120">
        <f>SUM(O30:O35)</f>
        <v>15</v>
      </c>
      <c r="P36" s="137">
        <f>SUM(P30:P35)</f>
        <v>2.4500000000000002</v>
      </c>
      <c r="Q36" s="103"/>
    </row>
    <row r="37" spans="1:17" ht="31.8" customHeight="1">
      <c r="A37" s="1"/>
      <c r="B37" s="112"/>
      <c r="C37" s="202" t="s">
        <v>18</v>
      </c>
      <c r="D37" s="203"/>
      <c r="E37" s="197"/>
      <c r="F37" s="198"/>
      <c r="G37" s="200"/>
      <c r="H37" s="197"/>
      <c r="I37" s="198"/>
      <c r="J37" s="200"/>
      <c r="K37" s="197"/>
      <c r="L37" s="198"/>
      <c r="M37" s="200"/>
      <c r="N37" s="197" t="s">
        <v>171</v>
      </c>
      <c r="O37" s="198"/>
      <c r="P37" s="200"/>
      <c r="Q37" s="103"/>
    </row>
    <row r="38" spans="1:17" ht="31.8" customHeight="1">
      <c r="A38" s="1"/>
      <c r="B38" s="112"/>
      <c r="C38" s="195" t="s">
        <v>161</v>
      </c>
      <c r="D38" s="201"/>
      <c r="E38" s="197"/>
      <c r="F38" s="198"/>
      <c r="G38" s="199"/>
      <c r="H38" s="197"/>
      <c r="I38" s="198"/>
      <c r="J38" s="199"/>
      <c r="K38" s="197"/>
      <c r="L38" s="198"/>
      <c r="M38" s="199"/>
      <c r="N38" s="197" t="s">
        <v>172</v>
      </c>
      <c r="O38" s="198"/>
      <c r="P38" s="199"/>
      <c r="Q38" s="103"/>
    </row>
    <row r="39" spans="1:17" ht="31.8" customHeight="1">
      <c r="A39" s="1"/>
      <c r="B39" s="112"/>
      <c r="C39" s="195" t="s">
        <v>19</v>
      </c>
      <c r="D39" s="196"/>
      <c r="E39" s="197"/>
      <c r="F39" s="198"/>
      <c r="G39" s="199"/>
      <c r="H39" s="197"/>
      <c r="I39" s="198"/>
      <c r="J39" s="199"/>
      <c r="K39" s="197"/>
      <c r="L39" s="198"/>
      <c r="M39" s="199"/>
      <c r="N39" s="197" t="s">
        <v>174</v>
      </c>
      <c r="O39" s="198"/>
      <c r="P39" s="199"/>
      <c r="Q39" s="103"/>
    </row>
    <row r="40" spans="1:17" ht="36.6" customHeight="1">
      <c r="A40" s="1"/>
      <c r="B40" s="110"/>
      <c r="C40" s="3"/>
      <c r="D40" s="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03"/>
    </row>
    <row r="41" spans="1:17" ht="29.4" customHeight="1">
      <c r="A41" s="2"/>
      <c r="B41" s="190" t="s">
        <v>20</v>
      </c>
      <c r="C41" s="191"/>
      <c r="D41" s="191"/>
      <c r="E41" s="192" t="s">
        <v>184</v>
      </c>
      <c r="F41" s="192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11"/>
    </row>
    <row r="42" spans="1:17" ht="33.6" customHeight="1">
      <c r="A42" s="2"/>
      <c r="B42" s="113"/>
      <c r="C42" s="12"/>
      <c r="D42" s="12"/>
      <c r="E42" s="193"/>
      <c r="F42" s="193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11"/>
    </row>
    <row r="43" spans="1:17" ht="27.6" customHeight="1">
      <c r="A43" s="2"/>
      <c r="B43" s="110"/>
      <c r="C43" s="13"/>
      <c r="D43" s="13"/>
      <c r="E43" s="193"/>
      <c r="F43" s="193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11"/>
    </row>
    <row r="44" spans="1:17" ht="14.25" customHeight="1" thickBot="1">
      <c r="A44" s="1"/>
      <c r="B44" s="114"/>
      <c r="C44" s="115"/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7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</sheetData>
  <mergeCells count="96">
    <mergeCell ref="E22:F22"/>
    <mergeCell ref="H22:I22"/>
    <mergeCell ref="K22:L22"/>
    <mergeCell ref="N22:O22"/>
    <mergeCell ref="E19:F19"/>
    <mergeCell ref="H19:I19"/>
    <mergeCell ref="K19:L19"/>
    <mergeCell ref="N19:O19"/>
    <mergeCell ref="H37:J37"/>
    <mergeCell ref="N38:P38"/>
    <mergeCell ref="K37:M37"/>
    <mergeCell ref="K38:M38"/>
    <mergeCell ref="E15:F15"/>
    <mergeCell ref="H15:I15"/>
    <mergeCell ref="K15:L15"/>
    <mergeCell ref="N15:O15"/>
    <mergeCell ref="E16:F16"/>
    <mergeCell ref="H16:I16"/>
    <mergeCell ref="K16:L16"/>
    <mergeCell ref="N16:O16"/>
    <mergeCell ref="E20:F20"/>
    <mergeCell ref="H20:I20"/>
    <mergeCell ref="K20:L20"/>
    <mergeCell ref="N20:O20"/>
    <mergeCell ref="B33:C33"/>
    <mergeCell ref="B41:D41"/>
    <mergeCell ref="E41:P43"/>
    <mergeCell ref="C39:D39"/>
    <mergeCell ref="E39:G39"/>
    <mergeCell ref="H39:J39"/>
    <mergeCell ref="N39:P39"/>
    <mergeCell ref="K39:M39"/>
    <mergeCell ref="N37:P37"/>
    <mergeCell ref="C38:D38"/>
    <mergeCell ref="E38:G38"/>
    <mergeCell ref="H38:J38"/>
    <mergeCell ref="B35:C35"/>
    <mergeCell ref="B36:C36"/>
    <mergeCell ref="C37:D37"/>
    <mergeCell ref="E37:G37"/>
    <mergeCell ref="N26:O26"/>
    <mergeCell ref="B29:C29"/>
    <mergeCell ref="B30:C30"/>
    <mergeCell ref="B31:C31"/>
    <mergeCell ref="B32:C32"/>
    <mergeCell ref="E23:F23"/>
    <mergeCell ref="H23:I23"/>
    <mergeCell ref="N23:O23"/>
    <mergeCell ref="K23:L23"/>
    <mergeCell ref="B34:C34"/>
    <mergeCell ref="E24:F24"/>
    <mergeCell ref="H24:I24"/>
    <mergeCell ref="N24:O24"/>
    <mergeCell ref="E25:F25"/>
    <mergeCell ref="H25:I25"/>
    <mergeCell ref="N25:O25"/>
    <mergeCell ref="K24:L24"/>
    <mergeCell ref="K25:L25"/>
    <mergeCell ref="K26:L26"/>
    <mergeCell ref="E26:F26"/>
    <mergeCell ref="H26:I26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  <mergeCell ref="E21:F21"/>
    <mergeCell ref="H21:I21"/>
    <mergeCell ref="K21:L21"/>
    <mergeCell ref="N21:O21"/>
    <mergeCell ref="E17:F17"/>
    <mergeCell ref="H17:I17"/>
    <mergeCell ref="K17:L17"/>
    <mergeCell ref="N17:O17"/>
    <mergeCell ref="E18:F18"/>
    <mergeCell ref="H18:I18"/>
    <mergeCell ref="K18:L18"/>
    <mergeCell ref="N18:O18"/>
  </mergeCells>
  <conditionalFormatting sqref="G29 J29:P29 G40:P40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E34 H34 N34 K34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E35 H35 N35 K35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E32 H32 N32 K32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E31 H31 N31 K31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E30 H30 N30 K30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E33 H33 N33 K33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0"/>
      <c r="C2" s="163" t="s">
        <v>160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232"/>
      <c r="Q2" s="204"/>
      <c r="R2" s="205"/>
      <c r="S2" s="206"/>
      <c r="T2" s="102"/>
    </row>
    <row r="3" spans="1:20" ht="33" customHeight="1">
      <c r="A3" s="1"/>
      <c r="B3" s="161"/>
      <c r="C3" s="165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233"/>
      <c r="Q3" s="207"/>
      <c r="R3" s="208"/>
      <c r="S3" s="208"/>
      <c r="T3" s="103"/>
    </row>
    <row r="4" spans="1:20" ht="33" customHeight="1">
      <c r="A4" s="1"/>
      <c r="B4" s="161"/>
      <c r="C4" s="167" t="s">
        <v>0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234"/>
      <c r="Q4" s="207"/>
      <c r="R4" s="208"/>
      <c r="S4" s="208"/>
      <c r="T4" s="103"/>
    </row>
    <row r="5" spans="1:20" ht="33" customHeight="1">
      <c r="A5" s="1"/>
      <c r="B5" s="162"/>
      <c r="C5" s="16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233"/>
      <c r="Q5" s="209"/>
      <c r="R5" s="210"/>
      <c r="S5" s="21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9" t="s">
        <v>121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03"/>
    </row>
    <row r="8" spans="1:20" ht="33" customHeight="1">
      <c r="A8" s="1"/>
      <c r="B8" s="105" t="s">
        <v>2</v>
      </c>
      <c r="C8" s="155">
        <v>45555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03"/>
    </row>
    <row r="9" spans="1:20" ht="33" customHeight="1">
      <c r="A9" s="1"/>
      <c r="B9" s="105" t="s">
        <v>3</v>
      </c>
      <c r="C9" s="155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03"/>
    </row>
    <row r="10" spans="1:20" ht="33" customHeight="1">
      <c r="A10" s="1"/>
      <c r="B10" s="105" t="s">
        <v>4</v>
      </c>
      <c r="C10" s="155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03"/>
    </row>
    <row r="11" spans="1:20" ht="33" customHeight="1">
      <c r="A11" s="1"/>
      <c r="B11" s="105" t="s">
        <v>5</v>
      </c>
      <c r="C11" s="157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03"/>
    </row>
    <row r="12" spans="1:20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220"/>
      <c r="O12" s="220"/>
      <c r="P12" s="159"/>
      <c r="Q12" s="220"/>
      <c r="R12" s="220"/>
      <c r="S12" s="159"/>
      <c r="T12" s="103"/>
    </row>
    <row r="13" spans="1:20" ht="52.8" customHeight="1">
      <c r="A13" s="1"/>
      <c r="B13" s="170"/>
      <c r="C13" s="239" t="s">
        <v>6</v>
      </c>
      <c r="D13" s="240"/>
      <c r="E13" s="174" t="s">
        <v>168</v>
      </c>
      <c r="F13" s="175"/>
      <c r="G13" s="176"/>
      <c r="H13" s="177" t="s">
        <v>169</v>
      </c>
      <c r="I13" s="178"/>
      <c r="J13" s="216"/>
      <c r="K13" s="147" t="s">
        <v>170</v>
      </c>
      <c r="L13" s="148"/>
      <c r="M13" s="149"/>
      <c r="N13" s="223" t="s">
        <v>8</v>
      </c>
      <c r="O13" s="224"/>
      <c r="P13" s="225"/>
      <c r="Q13" s="217" t="s">
        <v>9</v>
      </c>
      <c r="R13" s="218"/>
      <c r="S13" s="219"/>
      <c r="T13" s="103"/>
    </row>
    <row r="14" spans="1:20" ht="33.6" customHeight="1">
      <c r="A14" s="1"/>
      <c r="B14" s="171"/>
      <c r="C14" s="241"/>
      <c r="D14" s="242"/>
      <c r="E14" s="235" t="s">
        <v>10</v>
      </c>
      <c r="F14" s="236"/>
      <c r="G14" s="86" t="s">
        <v>11</v>
      </c>
      <c r="H14" s="237" t="s">
        <v>10</v>
      </c>
      <c r="I14" s="238"/>
      <c r="J14" s="87" t="s">
        <v>11</v>
      </c>
      <c r="K14" s="150" t="s">
        <v>10</v>
      </c>
      <c r="L14" s="151"/>
      <c r="M14" s="95" t="s">
        <v>11</v>
      </c>
      <c r="N14" s="228" t="s">
        <v>10</v>
      </c>
      <c r="O14" s="229"/>
      <c r="P14" s="96" t="s">
        <v>11</v>
      </c>
      <c r="Q14" s="249" t="s">
        <v>10</v>
      </c>
      <c r="R14" s="250"/>
      <c r="S14" s="97" t="s">
        <v>11</v>
      </c>
      <c r="T14" s="103"/>
    </row>
    <row r="15" spans="1:20" ht="54.75" customHeight="1">
      <c r="A15" s="1"/>
      <c r="B15" s="107" t="s">
        <v>162</v>
      </c>
      <c r="C15" s="247">
        <v>1</v>
      </c>
      <c r="D15" s="248"/>
      <c r="E15" s="221">
        <v>18.5</v>
      </c>
      <c r="F15" s="222"/>
      <c r="G15" s="88">
        <f>C15*E15</f>
        <v>18.5</v>
      </c>
      <c r="H15" s="231">
        <v>25</v>
      </c>
      <c r="I15" s="222"/>
      <c r="J15" s="92">
        <f>C15*H15</f>
        <v>25</v>
      </c>
      <c r="K15" s="243"/>
      <c r="L15" s="243"/>
      <c r="M15" s="98"/>
      <c r="N15" s="230"/>
      <c r="O15" s="230"/>
      <c r="P15" s="99"/>
      <c r="Q15" s="230"/>
      <c r="R15" s="230"/>
      <c r="S15" s="99"/>
      <c r="T15" s="103"/>
    </row>
    <row r="16" spans="1:20" ht="25.5" customHeight="1">
      <c r="A16" s="1"/>
      <c r="B16" s="108"/>
      <c r="C16" s="82"/>
      <c r="D16" s="85"/>
      <c r="E16" s="227" t="s">
        <v>12</v>
      </c>
      <c r="F16" s="227"/>
      <c r="G16" s="89">
        <f>SUM(G15:G15)</f>
        <v>18.5</v>
      </c>
      <c r="H16" s="227" t="s">
        <v>12</v>
      </c>
      <c r="I16" s="227"/>
      <c r="J16" s="93">
        <f>SUM(J15:J15)</f>
        <v>25</v>
      </c>
      <c r="K16" s="227" t="s">
        <v>12</v>
      </c>
      <c r="L16" s="227"/>
      <c r="M16" s="100"/>
      <c r="N16" s="227" t="s">
        <v>12</v>
      </c>
      <c r="O16" s="227"/>
      <c r="P16" s="100"/>
      <c r="Q16" s="227" t="s">
        <v>12</v>
      </c>
      <c r="R16" s="227"/>
      <c r="S16" s="100"/>
      <c r="T16" s="103"/>
    </row>
    <row r="17" spans="1:20" ht="25.5" customHeight="1">
      <c r="A17" s="1"/>
      <c r="B17" s="104"/>
      <c r="C17" s="82"/>
      <c r="D17" s="85"/>
      <c r="E17" s="227" t="s">
        <v>13</v>
      </c>
      <c r="F17" s="227"/>
      <c r="G17" s="90">
        <f>G16*0.18</f>
        <v>3.33</v>
      </c>
      <c r="H17" s="227" t="s">
        <v>13</v>
      </c>
      <c r="I17" s="227"/>
      <c r="J17" s="94">
        <f>J16*0.18</f>
        <v>4.5</v>
      </c>
      <c r="K17" s="227" t="s">
        <v>13</v>
      </c>
      <c r="L17" s="227"/>
      <c r="M17" s="100"/>
      <c r="N17" s="227" t="s">
        <v>13</v>
      </c>
      <c r="O17" s="227"/>
      <c r="P17" s="100"/>
      <c r="Q17" s="227" t="s">
        <v>13</v>
      </c>
      <c r="R17" s="227"/>
      <c r="S17" s="100"/>
      <c r="T17" s="103"/>
    </row>
    <row r="18" spans="1:20" ht="25.5" customHeight="1">
      <c r="A18" s="1"/>
      <c r="B18" s="104"/>
      <c r="C18" s="83"/>
      <c r="D18" s="85"/>
      <c r="E18" s="227" t="s">
        <v>15</v>
      </c>
      <c r="F18" s="227"/>
      <c r="G18" s="90">
        <f>SUM(G16:G17)</f>
        <v>21.83</v>
      </c>
      <c r="H18" s="227" t="s">
        <v>15</v>
      </c>
      <c r="I18" s="227"/>
      <c r="J18" s="94">
        <f>SUM(J16:J17)</f>
        <v>29.5</v>
      </c>
      <c r="K18" s="227" t="s">
        <v>15</v>
      </c>
      <c r="L18" s="227"/>
      <c r="M18" s="100"/>
      <c r="N18" s="227" t="s">
        <v>15</v>
      </c>
      <c r="O18" s="227"/>
      <c r="P18" s="100"/>
      <c r="Q18" s="227" t="s">
        <v>15</v>
      </c>
      <c r="R18" s="22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15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6" t="s">
        <v>17</v>
      </c>
      <c r="C22" s="18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6" t="s">
        <v>155</v>
      </c>
      <c r="C23" s="18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6" t="s">
        <v>143</v>
      </c>
      <c r="C24" s="18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6" t="s">
        <v>156</v>
      </c>
      <c r="C25" s="18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6" t="s">
        <v>157</v>
      </c>
      <c r="C26" s="18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6" t="s">
        <v>158</v>
      </c>
      <c r="C27" s="18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6" t="s">
        <v>15</v>
      </c>
      <c r="C28" s="187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197"/>
      <c r="F29" s="198"/>
      <c r="G29" s="200"/>
      <c r="H29" s="197"/>
      <c r="I29" s="198"/>
      <c r="J29" s="200"/>
      <c r="K29" s="197"/>
      <c r="L29" s="198"/>
      <c r="M29" s="200"/>
      <c r="N29" s="197"/>
      <c r="O29" s="198"/>
      <c r="P29" s="200"/>
      <c r="Q29" s="197"/>
      <c r="R29" s="198"/>
      <c r="S29" s="200"/>
      <c r="T29" s="103"/>
    </row>
    <row r="30" spans="1:20" ht="31.8" customHeight="1">
      <c r="A30" s="1"/>
      <c r="B30" s="112"/>
      <c r="C30" s="195" t="s">
        <v>161</v>
      </c>
      <c r="D30" s="201"/>
      <c r="E30" s="197"/>
      <c r="F30" s="198"/>
      <c r="G30" s="199"/>
      <c r="H30" s="197"/>
      <c r="I30" s="198"/>
      <c r="J30" s="199"/>
      <c r="K30" s="197"/>
      <c r="L30" s="198"/>
      <c r="M30" s="199"/>
      <c r="N30" s="197"/>
      <c r="O30" s="198"/>
      <c r="P30" s="199"/>
      <c r="Q30" s="197"/>
      <c r="R30" s="198"/>
      <c r="S30" s="199"/>
      <c r="T30" s="103"/>
    </row>
    <row r="31" spans="1:20" ht="31.8" customHeight="1">
      <c r="A31" s="1"/>
      <c r="B31" s="112"/>
      <c r="C31" s="195" t="s">
        <v>19</v>
      </c>
      <c r="D31" s="196"/>
      <c r="E31" s="197"/>
      <c r="F31" s="198"/>
      <c r="G31" s="199"/>
      <c r="H31" s="197"/>
      <c r="I31" s="198"/>
      <c r="J31" s="199"/>
      <c r="K31" s="197"/>
      <c r="L31" s="198"/>
      <c r="M31" s="199"/>
      <c r="N31" s="197"/>
      <c r="O31" s="198"/>
      <c r="P31" s="199"/>
      <c r="Q31" s="197"/>
      <c r="R31" s="198"/>
      <c r="S31" s="19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4"/>
      <c r="O32" s="245"/>
      <c r="P32" s="246"/>
      <c r="Q32" s="11"/>
      <c r="R32" s="11"/>
      <c r="S32" s="11"/>
      <c r="T32" s="103"/>
    </row>
    <row r="33" spans="1:20" ht="29.4" customHeight="1">
      <c r="A33" s="2"/>
      <c r="B33" s="214" t="s">
        <v>20</v>
      </c>
      <c r="C33" s="215"/>
      <c r="D33" s="215"/>
      <c r="E33" s="211"/>
      <c r="F33" s="211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111"/>
    </row>
    <row r="34" spans="1:20" ht="14.25" customHeight="1">
      <c r="A34" s="2"/>
      <c r="B34" s="113"/>
      <c r="C34" s="12"/>
      <c r="D34" s="12"/>
      <c r="E34" s="212"/>
      <c r="F34" s="212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2"/>
      <c r="T34" s="111"/>
    </row>
    <row r="35" spans="1:20" ht="14.25" customHeight="1">
      <c r="A35" s="2"/>
      <c r="B35" s="110"/>
      <c r="C35" s="13"/>
      <c r="D35" s="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5">
        <v>1</v>
      </c>
      <c r="C7" s="263" t="s">
        <v>93</v>
      </c>
      <c r="D7" s="28" t="s">
        <v>63</v>
      </c>
      <c r="E7" s="26">
        <v>5</v>
      </c>
      <c r="F7" s="260"/>
    </row>
    <row r="8" spans="2:6" ht="26.25" customHeight="1">
      <c r="B8" s="266"/>
      <c r="C8" s="264"/>
      <c r="D8" s="29" t="s">
        <v>64</v>
      </c>
      <c r="E8" s="24">
        <v>4</v>
      </c>
      <c r="F8" s="261"/>
    </row>
    <row r="9" spans="2:6" ht="26.25" customHeight="1">
      <c r="B9" s="266"/>
      <c r="C9" s="264"/>
      <c r="D9" s="29" t="s">
        <v>65</v>
      </c>
      <c r="E9" s="24">
        <v>3</v>
      </c>
      <c r="F9" s="261"/>
    </row>
    <row r="10" spans="2:6" ht="26.25" customHeight="1">
      <c r="B10" s="266"/>
      <c r="C10" s="264"/>
      <c r="D10" s="29" t="s">
        <v>66</v>
      </c>
      <c r="E10" s="24">
        <v>2</v>
      </c>
      <c r="F10" s="261"/>
    </row>
    <row r="11" spans="2:6" ht="26.25" customHeight="1" thickBot="1">
      <c r="B11" s="266"/>
      <c r="C11" s="264"/>
      <c r="D11" s="30" t="s">
        <v>67</v>
      </c>
      <c r="E11" s="27">
        <v>1</v>
      </c>
      <c r="F11" s="262"/>
    </row>
    <row r="12" spans="2:6" ht="26.25" customHeight="1">
      <c r="B12" s="265">
        <v>2</v>
      </c>
      <c r="C12" s="263" t="s">
        <v>94</v>
      </c>
      <c r="D12" s="28" t="s">
        <v>68</v>
      </c>
      <c r="E12" s="26">
        <v>5</v>
      </c>
      <c r="F12" s="260"/>
    </row>
    <row r="13" spans="2:6" ht="26.25" customHeight="1">
      <c r="B13" s="266"/>
      <c r="C13" s="264"/>
      <c r="D13" s="29" t="s">
        <v>69</v>
      </c>
      <c r="E13" s="24">
        <v>4</v>
      </c>
      <c r="F13" s="261"/>
    </row>
    <row r="14" spans="2:6" ht="26.25" customHeight="1">
      <c r="B14" s="266"/>
      <c r="C14" s="264"/>
      <c r="D14" s="29" t="s">
        <v>70</v>
      </c>
      <c r="E14" s="24">
        <v>3</v>
      </c>
      <c r="F14" s="261"/>
    </row>
    <row r="15" spans="2:6" ht="26.25" customHeight="1">
      <c r="B15" s="266"/>
      <c r="C15" s="264"/>
      <c r="D15" s="29" t="s">
        <v>71</v>
      </c>
      <c r="E15" s="24">
        <v>2</v>
      </c>
      <c r="F15" s="261"/>
    </row>
    <row r="16" spans="2:6" ht="26.25" customHeight="1" thickBot="1">
      <c r="B16" s="266"/>
      <c r="C16" s="264"/>
      <c r="D16" s="30" t="s">
        <v>72</v>
      </c>
      <c r="E16" s="27">
        <v>1</v>
      </c>
      <c r="F16" s="262"/>
    </row>
    <row r="17" spans="2:6" ht="26.25" customHeight="1">
      <c r="B17" s="265">
        <v>3</v>
      </c>
      <c r="C17" s="263" t="s">
        <v>95</v>
      </c>
      <c r="D17" s="28" t="s">
        <v>73</v>
      </c>
      <c r="E17" s="26">
        <v>5</v>
      </c>
      <c r="F17" s="260"/>
    </row>
    <row r="18" spans="2:6" ht="26.25" customHeight="1">
      <c r="B18" s="266"/>
      <c r="C18" s="264"/>
      <c r="D18" s="29" t="s">
        <v>74</v>
      </c>
      <c r="E18" s="24">
        <v>4</v>
      </c>
      <c r="F18" s="261"/>
    </row>
    <row r="19" spans="2:6" ht="26.25" customHeight="1">
      <c r="B19" s="266"/>
      <c r="C19" s="264"/>
      <c r="D19" s="29" t="s">
        <v>76</v>
      </c>
      <c r="E19" s="24">
        <v>3</v>
      </c>
      <c r="F19" s="261"/>
    </row>
    <row r="20" spans="2:6" ht="26.25" customHeight="1">
      <c r="B20" s="266"/>
      <c r="C20" s="264"/>
      <c r="D20" s="29" t="s">
        <v>77</v>
      </c>
      <c r="E20" s="24">
        <v>2</v>
      </c>
      <c r="F20" s="261"/>
    </row>
    <row r="21" spans="2:6" ht="26.25" customHeight="1" thickBot="1">
      <c r="B21" s="266"/>
      <c r="C21" s="264"/>
      <c r="D21" s="30" t="s">
        <v>75</v>
      </c>
      <c r="E21" s="27">
        <v>1</v>
      </c>
      <c r="F21" s="262"/>
    </row>
    <row r="22" spans="2:6" ht="26.25" customHeight="1">
      <c r="B22" s="265">
        <v>4</v>
      </c>
      <c r="C22" s="263" t="s">
        <v>96</v>
      </c>
      <c r="D22" s="28" t="s">
        <v>80</v>
      </c>
      <c r="E22" s="26">
        <v>5</v>
      </c>
      <c r="F22" s="260"/>
    </row>
    <row r="23" spans="2:6" ht="26.25" customHeight="1">
      <c r="B23" s="266"/>
      <c r="C23" s="264"/>
      <c r="D23" s="29" t="s">
        <v>81</v>
      </c>
      <c r="E23" s="24">
        <v>4</v>
      </c>
      <c r="F23" s="261"/>
    </row>
    <row r="24" spans="2:6" ht="26.25" customHeight="1">
      <c r="B24" s="266"/>
      <c r="C24" s="264"/>
      <c r="D24" s="29" t="s">
        <v>78</v>
      </c>
      <c r="E24" s="24">
        <v>3</v>
      </c>
      <c r="F24" s="261"/>
    </row>
    <row r="25" spans="2:6" ht="26.25" customHeight="1">
      <c r="B25" s="266"/>
      <c r="C25" s="264"/>
      <c r="D25" s="29" t="s">
        <v>79</v>
      </c>
      <c r="E25" s="24">
        <v>2</v>
      </c>
      <c r="F25" s="261"/>
    </row>
    <row r="26" spans="2:6" ht="26.25" customHeight="1" thickBot="1">
      <c r="B26" s="266"/>
      <c r="C26" s="264"/>
      <c r="D26" s="30" t="s">
        <v>82</v>
      </c>
      <c r="E26" s="27">
        <v>1</v>
      </c>
      <c r="F26" s="262"/>
    </row>
    <row r="27" spans="2:6" ht="27.6">
      <c r="B27" s="265">
        <v>5</v>
      </c>
      <c r="C27" s="263" t="s">
        <v>97</v>
      </c>
      <c r="D27" s="28" t="s">
        <v>83</v>
      </c>
      <c r="E27" s="26">
        <v>5</v>
      </c>
      <c r="F27" s="260"/>
    </row>
    <row r="28" spans="2:6" ht="27.6">
      <c r="B28" s="266"/>
      <c r="C28" s="264"/>
      <c r="D28" s="29" t="s">
        <v>85</v>
      </c>
      <c r="E28" s="24">
        <v>4</v>
      </c>
      <c r="F28" s="261"/>
    </row>
    <row r="29" spans="2:6" ht="27.6">
      <c r="B29" s="266"/>
      <c r="C29" s="264"/>
      <c r="D29" s="29" t="s">
        <v>84</v>
      </c>
      <c r="E29" s="24">
        <v>3</v>
      </c>
      <c r="F29" s="261"/>
    </row>
    <row r="30" spans="2:6" ht="41.4">
      <c r="B30" s="266"/>
      <c r="C30" s="264"/>
      <c r="D30" s="29" t="s">
        <v>86</v>
      </c>
      <c r="E30" s="24">
        <v>2</v>
      </c>
      <c r="F30" s="261"/>
    </row>
    <row r="31" spans="2:6" ht="55.8" thickBot="1">
      <c r="B31" s="266"/>
      <c r="C31" s="264"/>
      <c r="D31" s="30" t="s">
        <v>87</v>
      </c>
      <c r="E31" s="27">
        <v>1</v>
      </c>
      <c r="F31" s="262"/>
    </row>
    <row r="32" spans="2:6" ht="27.6">
      <c r="B32" s="265">
        <v>6</v>
      </c>
      <c r="C32" s="263" t="s">
        <v>98</v>
      </c>
      <c r="D32" s="28" t="s">
        <v>88</v>
      </c>
      <c r="E32" s="26">
        <v>5</v>
      </c>
      <c r="F32" s="260"/>
    </row>
    <row r="33" spans="2:6" ht="41.4">
      <c r="B33" s="266"/>
      <c r="C33" s="267"/>
      <c r="D33" s="29" t="s">
        <v>89</v>
      </c>
      <c r="E33" s="24">
        <v>4</v>
      </c>
      <c r="F33" s="261"/>
    </row>
    <row r="34" spans="2:6" ht="41.4">
      <c r="B34" s="266"/>
      <c r="C34" s="267"/>
      <c r="D34" s="29" t="s">
        <v>90</v>
      </c>
      <c r="E34" s="24">
        <v>3</v>
      </c>
      <c r="F34" s="261"/>
    </row>
    <row r="35" spans="2:6" ht="41.4">
      <c r="B35" s="266"/>
      <c r="C35" s="267"/>
      <c r="D35" s="29" t="s">
        <v>91</v>
      </c>
      <c r="E35" s="24">
        <v>2</v>
      </c>
      <c r="F35" s="261"/>
    </row>
    <row r="36" spans="2:6" ht="42" thickBot="1">
      <c r="B36" s="269"/>
      <c r="C36" s="268"/>
      <c r="D36" s="31" t="s">
        <v>92</v>
      </c>
      <c r="E36" s="25">
        <v>1</v>
      </c>
      <c r="F36" s="26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2025-09-11T22:32:45Z</dcterms:modified>
</cp:coreProperties>
</file>