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EQ 819/"/>
    </mc:Choice>
  </mc:AlternateContent>
  <xr:revisionPtr revIDLastSave="0" documentId="8_{9FE94680-0F70-456F-85F1-38AD0631AECB}" xr6:coauthVersionLast="47" xr6:coauthVersionMax="47" xr10:uidLastSave="{00000000-0000-0000-0000-000000000000}"/>
  <bookViews>
    <workbookView xWindow="-96" yWindow="0" windowWidth="11712" windowHeight="1233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2" i="10" l="1"/>
  <c r="J17" i="10"/>
  <c r="G32" i="10"/>
  <c r="G31" i="10"/>
  <c r="G30" i="10"/>
  <c r="G29" i="10"/>
  <c r="G28" i="10"/>
  <c r="G27" i="10"/>
  <c r="G26" i="10"/>
  <c r="G22" i="10"/>
  <c r="G20" i="10"/>
  <c r="G19" i="10"/>
  <c r="G18" i="10"/>
  <c r="G15" i="10"/>
  <c r="P17" i="10"/>
  <c r="P16" i="10"/>
  <c r="P18" i="10"/>
  <c r="P15" i="10"/>
  <c r="M16" i="10"/>
  <c r="M17" i="10"/>
  <c r="M18" i="10"/>
  <c r="M19" i="10" s="1"/>
  <c r="M15" i="10"/>
  <c r="J15" i="10"/>
  <c r="J18" i="10"/>
  <c r="J16" i="10"/>
  <c r="G16" i="10"/>
  <c r="G17" i="10"/>
  <c r="I26" i="10" a="1"/>
  <c r="I26" i="10" s="1"/>
  <c r="P19" i="10" l="1"/>
  <c r="J19" i="10"/>
  <c r="L32" i="10"/>
  <c r="O31" i="10" a="1"/>
  <c r="O31" i="10" s="1"/>
  <c r="P31" i="10" s="1"/>
  <c r="I31" i="10" a="1"/>
  <c r="I31" i="10" s="1"/>
  <c r="J31" i="10" s="1"/>
  <c r="F31" i="10" a="1"/>
  <c r="F31" i="10" s="1"/>
  <c r="O29" i="10" a="1"/>
  <c r="O29" i="10" s="1"/>
  <c r="P29" i="10" s="1"/>
  <c r="I29" i="10" a="1"/>
  <c r="I29" i="10" s="1"/>
  <c r="J29" i="10" s="1"/>
  <c r="F29" i="10" a="1"/>
  <c r="F29" i="10" s="1"/>
  <c r="D32" i="10"/>
  <c r="O30" i="10" a="1"/>
  <c r="O30" i="10" s="1"/>
  <c r="P30" i="10" s="1"/>
  <c r="I30" i="10" a="1"/>
  <c r="I30" i="10" s="1"/>
  <c r="J30" i="10" s="1"/>
  <c r="F30" i="10" a="1"/>
  <c r="F30" i="10" s="1"/>
  <c r="O28" i="10" a="1"/>
  <c r="O28" i="10" s="1"/>
  <c r="P28" i="10" s="1"/>
  <c r="I28" i="10" a="1"/>
  <c r="I28" i="10" s="1"/>
  <c r="J28" i="10" s="1"/>
  <c r="F28" i="10" a="1"/>
  <c r="F28" i="10" s="1"/>
  <c r="O27" i="10" a="1"/>
  <c r="O27" i="10" s="1"/>
  <c r="P27" i="10" s="1"/>
  <c r="I27" i="10" a="1"/>
  <c r="I27" i="10" s="1"/>
  <c r="J27" i="10" s="1"/>
  <c r="F27" i="10" a="1"/>
  <c r="F27" i="10" s="1"/>
  <c r="O26" i="10" a="1"/>
  <c r="O26" i="10" s="1"/>
  <c r="P26" i="10" s="1"/>
  <c r="J26" i="10"/>
  <c r="F26" i="10" a="1"/>
  <c r="F26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P20" i="10" l="1"/>
  <c r="P21" i="10" s="1"/>
  <c r="P22" i="10" s="1"/>
  <c r="J20" i="10"/>
  <c r="M20" i="10"/>
  <c r="M22" i="10" s="1"/>
  <c r="O32" i="10"/>
  <c r="P32" i="10" s="1"/>
  <c r="I32" i="10"/>
  <c r="J32" i="10"/>
  <c r="F32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<sst xmlns="http://schemas.openxmlformats.org/spreadsheetml/2006/main" count="325" uniqueCount="191">
  <si>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</si>
  <si>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</si>
  <si>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</si>
  <si>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</si>
  <si>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</si>
  <si>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</si>
  <si>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</si>
  <si>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</si>
  <si>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</si>
  <si>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</si>
  <si>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</si>
  <si>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</si>
  <si>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</si>
  <si>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</si>
  <si>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</si>
  <si>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</si>
  <si>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</si>
  <si>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</si>
  <si>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</si>
  <si>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</si>
  <si>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</si>
  <si>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</si>
  <si>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</si>
  <si>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</si>
  <si>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</si>
  <si>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</si>
  <si>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</si>
  <si>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</si>
  <si>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</si>
  <si>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</si>
  <si>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</si>
  <si>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</si>
  <si>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</si>
  <si>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</si>
  <si>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</si>
  <si>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</si>
  <si>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</si>
  <si>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</si>
  <si>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</si>
  <si>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</si>
  <si>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</si>
  <si>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</si>
  <si>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</si>
  <si>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</si>
  <si>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</si>
  <si>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</si>
  <si>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</si>
  <si>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</si>
  <si>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</si>
  <si>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</si>
  <si>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</si>
  <si>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</si>
  <si>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</si>
  <si>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</si>
  <si>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</si>
  <si>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</si>
  <si>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</si>
  <si>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</si>
  <si>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</si>
  <si>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</si>
  <si>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</si>
  <si>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</si>
  <si>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</si>
  <si>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</si>
  <si>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</si>
  <si>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</si>
  <si>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</si>
  <si>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</si>
  <si>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</si>
  <si>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</si>
  <si>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</si>
  <si>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</si>
  <si>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</si>
  <si>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</si>
  <si>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</si>
  <si>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</si>
  <si>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</si>
  <si>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</si>
  <si>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</si>
  <si>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</si>
  <si>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</si>
  <si>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</si>
  <si>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</si>
  <si>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</si>
  <si>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</si>
  <si>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</si>
  <si>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</si>
  <si>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</si>
  <si>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</si>
  <si>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</si>
  <si>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</si>
  <si>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</si>
  <si>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</si>
  <si>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</si>
  <si>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</si>
  <si>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</si>
  <si>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</si>
  <si>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</si>
  <si>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</si>
  <si>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</si>
  <si>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</si>
  <si>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</si>
  <si>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</si>
  <si>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</si>
  <si>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</si>
  <si>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</si>
  <si>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</si>
  <si>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</si>
  <si>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</si>
  <si>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</si>
  <si>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</si>
  <si>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</si>
  <si>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</si>
  <si>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</si>
  <si>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</si>
  <si>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</si>
  <si>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</si>
  <si>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</si>
  <si>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</si>
  <si>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</si>
  <si>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</si>
  <si>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</si>
  <si>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</si>
  <si>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</si>
  <si>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</si>
  <si>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</si>
  <si>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</si>
  <si>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</si>
  <si>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</si>
  <si>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</si>
  <si>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</si>
  <si>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</si>
  <si>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</si>
  <si>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</si>
  <si>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</si>
  <si>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</si>
  <si>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</si>
  <si>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</si>
  <si>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</si>
  <si>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</si>
  <si>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</si>
  <si>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</si>
  <si>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</si>
  <si>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</si>
  <si>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</si>
  <si>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</si>
  <si>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</si>
  <si>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</si>
  <si>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</si>
  <si>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</si>
  <si>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</si>
  <si>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</si>
  <si>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</si>
  <si>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</si>
  <si>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</si>
  <si>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</si>
  <si>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</si>
  <si>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</si>
  <si>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</si>
  <si>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</si>
  <si>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</si>
  <si>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</si>
  <si>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</si>
  <si>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</si>
  <si>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</si>
  <si>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</si>
  <si>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</si>
  <si>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</si>
  <si>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</si>
  <si>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</si>
  <si>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</si>
  <si>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</si>
  <si>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</si>
  <si>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</si>
  <si>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</si>
  <si>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P.UNIT ( S/.)</t>
  </si>
  <si>
    <t>P.TOTAL (S/.)</t>
  </si>
  <si>
    <t>VERONICA SALAZAR</t>
  </si>
  <si>
    <t>UND</t>
  </si>
  <si>
    <t>FERRETERIA BAISON</t>
  </si>
  <si>
    <t>FERRETERIA HASTA EL PERNO</t>
  </si>
  <si>
    <t>982 315 090</t>
  </si>
  <si>
    <t>ASESOR DE VENTAS</t>
  </si>
  <si>
    <t>ALVARO CASTAÑEDA</t>
  </si>
  <si>
    <t>EDIFICANDO</t>
  </si>
  <si>
    <t>T &amp; S TECNOLOGIA Y SERVICIOS S.A.C</t>
  </si>
  <si>
    <t>UCRETE MF PARTE 1 , 2 ,3 COLOR CREMA + PIGMENTO</t>
  </si>
  <si>
    <t>UCRETE MF PARTE 1 , 2 ,3 COLOR GRIS + PIGMENTO</t>
  </si>
  <si>
    <t>UCRETE MF PARTE 1 , 2 ,3 COLOR ROJO + PIGMENTO</t>
  </si>
  <si>
    <t xml:space="preserve">FLETE TRASLADO ALMACEN LIMA A AGENCIA </t>
  </si>
  <si>
    <t xml:space="preserve">SEELIGIO A T&amp;S TECNOLOGIA Y SERVICIOS POR LOS PRECIOS DEL PRODUCTO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</si>
</sst>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[$$-540A]#,##0.00"/>
    <numFmt numFmtId="170" formatCode="&quot;S/&quot;\ #,##0.00"/>
  </numFmts>
  <fonts count="46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</font>
  </fonts>
  <fills count="16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</cellStyleXfs>
  <cellXfs count="269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2" fontId="32" fillId="15" borderId="16" xfId="0" applyNumberFormat="1" applyFont="1" applyFill="1" applyBorder="1" applyAlignment="1">
      <alignment horizontal="center" vertical="center"/>
    </xf>
    <xf numFmtId="0" fontId="26" fillId="15" borderId="28" xfId="0" applyFont="1" applyFill="1" applyBorder="1" applyAlignment="1">
      <alignment horizontal="center" vertical="center" wrapText="1"/>
    </xf>
    <xf numFmtId="167" fontId="42" fillId="15" borderId="28" xfId="0" applyNumberFormat="1" applyFont="1" applyFill="1" applyBorder="1" applyAlignment="1">
      <alignment vertical="center" wrapText="1"/>
    </xf>
    <xf numFmtId="169" fontId="42" fillId="15" borderId="28" xfId="2" applyNumberFormat="1" applyFont="1" applyFill="1" applyBorder="1" applyAlignment="1">
      <alignment vertical="center" wrapText="1"/>
    </xf>
    <xf numFmtId="169" fontId="42" fillId="0" borderId="12" xfId="2" applyNumberFormat="1" applyFont="1" applyBorder="1" applyAlignment="1">
      <alignment horizontal="center" vertical="center"/>
    </xf>
    <xf numFmtId="170" fontId="42" fillId="0" borderId="12" xfId="2" applyNumberFormat="1" applyFont="1" applyBorder="1" applyAlignment="1">
      <alignment horizontal="center" vertical="center"/>
    </xf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4" fontId="43" fillId="0" borderId="28" xfId="0" applyNumberFormat="1" applyFont="1" applyBorder="1" applyAlignment="1">
      <alignment horizontal="center" vertical="center"/>
    </xf>
    <xf numFmtId="169" fontId="42" fillId="15" borderId="28" xfId="2" applyNumberFormat="1" applyFont="1" applyFill="1" applyBorder="1" applyAlignment="1">
      <alignment horizontal="center" vertical="center" wrapText="1"/>
    </xf>
    <xf numFmtId="167" fontId="42" fillId="15" borderId="28" xfId="0" applyNumberFormat="1" applyFont="1" applyFill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3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</cellXfs>
  <cellStyles count="4">
    <cellStyle name="Moneda" xfId="2" builtinId="4"/>
    <cellStyle name="Normal" xfId="0" builtinId="0"/>
    <cellStyle name="Normal 2" xfId="1" xr:uid="{9A3768EC-2BCB-4C92-91FA-21B7A97BD2BD}"/>
    <cellStyle name="Normal 3" xfId="3" xr:uid="{C2E3C957-8BA9-4D00-91E4-07AF85C98F5F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99"/>
  <sheetViews>
    <sheetView tabSelected="1" topLeftCell="B1" zoomScale="30" zoomScaleNormal="30" zoomScaleSheetLayoutView="50" workbookViewId="0">
      <selection activeCell="E37" sqref="E37:P39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hidden="1" customWidth="1"/>
    <col min="12" max="12" width="17.77734375" hidden="1" customWidth="1"/>
    <col min="13" max="13" width="29.88671875" hidden="1" customWidth="1"/>
    <col min="14" max="14" width="33.88671875" customWidth="1"/>
    <col min="15" max="15" width="17.77734375" customWidth="1"/>
    <col min="16" max="16" width="29.88671875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58"/>
      <c r="C2" s="161" t="s">
        <v>159</v>
      </c>
      <c r="D2" s="162"/>
      <c r="E2" s="162"/>
      <c r="F2" s="162"/>
      <c r="G2" s="162"/>
      <c r="H2" s="162"/>
      <c r="I2" s="162"/>
      <c r="J2" s="162"/>
      <c r="K2" s="162"/>
      <c r="L2" s="162"/>
      <c r="M2" s="162"/>
      <c r="N2" s="162"/>
      <c r="O2" s="162"/>
      <c r="P2" s="162"/>
      <c r="Q2" s="101"/>
    </row>
    <row r="3" spans="1:17" ht="33" customHeight="1">
      <c r="A3" s="1"/>
      <c r="B3" s="159"/>
      <c r="C3" s="163"/>
      <c r="D3" s="164"/>
      <c r="E3" s="164"/>
      <c r="F3" s="164"/>
      <c r="G3" s="164"/>
      <c r="H3" s="164"/>
      <c r="I3" s="164"/>
      <c r="J3" s="164"/>
      <c r="K3" s="164"/>
      <c r="L3" s="164"/>
      <c r="M3" s="164"/>
      <c r="N3" s="164"/>
      <c r="O3" s="164"/>
      <c r="P3" s="164"/>
      <c r="Q3" s="102"/>
    </row>
    <row r="4" spans="1:17" ht="33" customHeight="1">
      <c r="A4" s="1"/>
      <c r="B4" s="159"/>
      <c r="C4" s="165" t="s">
        <v>0</v>
      </c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02"/>
    </row>
    <row r="5" spans="1:17" ht="33" customHeight="1">
      <c r="A5" s="1"/>
      <c r="B5" s="160"/>
      <c r="C5" s="163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02"/>
    </row>
    <row r="6" spans="1:17" ht="33" customHeight="1">
      <c r="A6" s="1"/>
      <c r="B6" s="103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2"/>
    </row>
    <row r="7" spans="1:17" ht="33" customHeight="1">
      <c r="A7" s="1"/>
      <c r="B7" s="126" t="s">
        <v>1</v>
      </c>
      <c r="C7" s="167" t="s">
        <v>177</v>
      </c>
      <c r="D7" s="168"/>
      <c r="E7" s="168"/>
      <c r="F7" s="168"/>
      <c r="G7" s="168"/>
      <c r="H7" s="168"/>
      <c r="I7" s="168"/>
      <c r="J7" s="168"/>
      <c r="K7" s="168"/>
      <c r="L7" s="168"/>
      <c r="M7" s="168"/>
      <c r="N7" s="168"/>
      <c r="O7" s="168"/>
      <c r="P7" s="168"/>
      <c r="Q7" s="102"/>
    </row>
    <row r="8" spans="1:17" ht="33" customHeight="1">
      <c r="A8" s="1"/>
      <c r="B8" s="126" t="s">
        <v>2</v>
      </c>
      <c r="C8" s="169">
        <v>45952</v>
      </c>
      <c r="D8" s="168"/>
      <c r="E8" s="168"/>
      <c r="F8" s="168"/>
      <c r="G8" s="168"/>
      <c r="H8" s="168"/>
      <c r="I8" s="168"/>
      <c r="J8" s="168"/>
      <c r="K8" s="168"/>
      <c r="L8" s="168"/>
      <c r="M8" s="168"/>
      <c r="N8" s="168"/>
      <c r="O8" s="168"/>
      <c r="P8" s="168"/>
      <c r="Q8" s="102"/>
    </row>
    <row r="9" spans="1:17" ht="33" customHeight="1">
      <c r="A9" s="1"/>
      <c r="B9" s="126" t="s">
        <v>3</v>
      </c>
      <c r="C9" s="167">
        <v>819</v>
      </c>
      <c r="D9" s="168"/>
      <c r="E9" s="168"/>
      <c r="F9" s="168"/>
      <c r="G9" s="168"/>
      <c r="H9" s="168"/>
      <c r="I9" s="168"/>
      <c r="J9" s="168"/>
      <c r="K9" s="168"/>
      <c r="L9" s="168"/>
      <c r="M9" s="168"/>
      <c r="N9" s="168"/>
      <c r="O9" s="168"/>
      <c r="P9" s="168"/>
      <c r="Q9" s="102"/>
    </row>
    <row r="10" spans="1:17" ht="33" customHeight="1">
      <c r="A10" s="1"/>
      <c r="B10" s="126" t="s">
        <v>4</v>
      </c>
      <c r="C10" s="169"/>
      <c r="D10" s="168"/>
      <c r="E10" s="168"/>
      <c r="F10" s="168"/>
      <c r="G10" s="168"/>
      <c r="H10" s="168"/>
      <c r="I10" s="168"/>
      <c r="J10" s="168"/>
      <c r="K10" s="168"/>
      <c r="L10" s="168"/>
      <c r="M10" s="168"/>
      <c r="N10" s="168"/>
      <c r="O10" s="168"/>
      <c r="P10" s="168"/>
      <c r="Q10" s="102"/>
    </row>
    <row r="11" spans="1:17" ht="33" customHeight="1">
      <c r="A11" s="1"/>
      <c r="B11" s="126" t="s">
        <v>5</v>
      </c>
      <c r="C11" s="170">
        <v>3.5459999999999998</v>
      </c>
      <c r="D11" s="168"/>
      <c r="E11" s="168"/>
      <c r="F11" s="168"/>
      <c r="G11" s="168"/>
      <c r="H11" s="168"/>
      <c r="I11" s="168"/>
      <c r="J11" s="168"/>
      <c r="K11" s="168"/>
      <c r="L11" s="168"/>
      <c r="M11" s="168"/>
      <c r="N11" s="168"/>
      <c r="O11" s="168"/>
      <c r="P11" s="168"/>
      <c r="Q11" s="102"/>
    </row>
    <row r="12" spans="1:17" ht="14.25" customHeight="1">
      <c r="A12" s="1"/>
      <c r="B12" s="105"/>
      <c r="C12" s="5"/>
      <c r="D12" s="6"/>
      <c r="E12" s="171"/>
      <c r="F12" s="171"/>
      <c r="G12" s="172"/>
      <c r="H12" s="171"/>
      <c r="I12" s="171"/>
      <c r="J12" s="172"/>
      <c r="K12" s="171"/>
      <c r="L12" s="171"/>
      <c r="M12" s="172"/>
      <c r="N12" s="171"/>
      <c r="O12" s="171"/>
      <c r="P12" s="172"/>
      <c r="Q12" s="102"/>
    </row>
    <row r="13" spans="1:17" ht="52.8" customHeight="1">
      <c r="A13" s="1"/>
      <c r="B13" s="187"/>
      <c r="C13" s="146" t="s">
        <v>6</v>
      </c>
      <c r="D13" s="146" t="s">
        <v>7</v>
      </c>
      <c r="E13" s="148" t="s">
        <v>185</v>
      </c>
      <c r="F13" s="149"/>
      <c r="G13" s="150"/>
      <c r="H13" s="151" t="s">
        <v>179</v>
      </c>
      <c r="I13" s="152"/>
      <c r="J13" s="153"/>
      <c r="K13" s="176" t="s">
        <v>180</v>
      </c>
      <c r="L13" s="177"/>
      <c r="M13" s="178"/>
      <c r="N13" s="176" t="s">
        <v>184</v>
      </c>
      <c r="O13" s="177"/>
      <c r="P13" s="178"/>
      <c r="Q13" s="102"/>
    </row>
    <row r="14" spans="1:17" ht="33.6" customHeight="1">
      <c r="A14" s="1"/>
      <c r="B14" s="188"/>
      <c r="C14" s="147"/>
      <c r="D14" s="147"/>
      <c r="E14" s="154" t="s">
        <v>10</v>
      </c>
      <c r="F14" s="155"/>
      <c r="G14" s="124" t="s">
        <v>11</v>
      </c>
      <c r="H14" s="156" t="s">
        <v>10</v>
      </c>
      <c r="I14" s="157"/>
      <c r="J14" s="125" t="s">
        <v>11</v>
      </c>
      <c r="K14" s="179" t="s">
        <v>175</v>
      </c>
      <c r="L14" s="180"/>
      <c r="M14" s="94" t="s">
        <v>176</v>
      </c>
      <c r="N14" s="179" t="s">
        <v>10</v>
      </c>
      <c r="O14" s="180"/>
      <c r="P14" s="94" t="s">
        <v>11</v>
      </c>
      <c r="Q14" s="102"/>
    </row>
    <row r="15" spans="1:17" ht="69.599999999999994" customHeight="1">
      <c r="A15" s="1"/>
      <c r="B15" s="141" t="s">
        <v>186</v>
      </c>
      <c r="C15" s="141">
        <v>3</v>
      </c>
      <c r="D15" s="141" t="s">
        <v>178</v>
      </c>
      <c r="E15" s="184">
        <v>71</v>
      </c>
      <c r="F15" s="184"/>
      <c r="G15" s="143">
        <f>C15*E15</f>
        <v>213</v>
      </c>
      <c r="H15" s="185">
        <v>349.16</v>
      </c>
      <c r="I15" s="185"/>
      <c r="J15" s="142">
        <f>C15*H15</f>
        <v>1047.48</v>
      </c>
      <c r="K15" s="185">
        <v>710</v>
      </c>
      <c r="L15" s="185"/>
      <c r="M15" s="142">
        <f>C15*K15</f>
        <v>2130</v>
      </c>
      <c r="N15" s="186">
        <v>79.576271000000006</v>
      </c>
      <c r="O15" s="186"/>
      <c r="P15" s="127">
        <f>C15*N15</f>
        <v>238.728813</v>
      </c>
      <c r="Q15" s="102"/>
    </row>
    <row r="16" spans="1:17" ht="69.599999999999994" customHeight="1">
      <c r="A16" s="1"/>
      <c r="B16" s="141" t="s">
        <v>187</v>
      </c>
      <c r="C16" s="141">
        <v>3</v>
      </c>
      <c r="D16" s="141" t="s">
        <v>178</v>
      </c>
      <c r="E16" s="184">
        <v>71</v>
      </c>
      <c r="F16" s="184"/>
      <c r="G16" s="143">
        <f t="shared" ref="G16:G17" si="0">C16*E16</f>
        <v>213</v>
      </c>
      <c r="H16" s="185">
        <v>349.16</v>
      </c>
      <c r="I16" s="185"/>
      <c r="J16" s="142">
        <f>C16*H16</f>
        <v>1047.48</v>
      </c>
      <c r="K16" s="185">
        <v>710</v>
      </c>
      <c r="L16" s="185"/>
      <c r="M16" s="142">
        <f t="shared" ref="M16:M18" si="1">C16*K16</f>
        <v>2130</v>
      </c>
      <c r="N16" s="186">
        <v>121.2711864</v>
      </c>
      <c r="O16" s="186"/>
      <c r="P16" s="127">
        <f t="shared" ref="P16:P18" si="2">C16*N16</f>
        <v>363.81355919999999</v>
      </c>
      <c r="Q16" s="102"/>
    </row>
    <row r="17" spans="1:17" ht="69.599999999999994" customHeight="1">
      <c r="A17" s="1"/>
      <c r="B17" s="141" t="s">
        <v>188</v>
      </c>
      <c r="C17" s="141">
        <v>3</v>
      </c>
      <c r="D17" s="141" t="s">
        <v>178</v>
      </c>
      <c r="E17" s="184">
        <v>71</v>
      </c>
      <c r="F17" s="184"/>
      <c r="G17" s="143">
        <f t="shared" si="0"/>
        <v>213</v>
      </c>
      <c r="H17" s="185">
        <v>349.16</v>
      </c>
      <c r="I17" s="185"/>
      <c r="J17" s="142">
        <f>C17*H17</f>
        <v>1047.48</v>
      </c>
      <c r="K17" s="185">
        <v>0</v>
      </c>
      <c r="L17" s="185"/>
      <c r="M17" s="142">
        <f t="shared" si="1"/>
        <v>0</v>
      </c>
      <c r="N17" s="186">
        <v>88.728813560000006</v>
      </c>
      <c r="O17" s="186"/>
      <c r="P17" s="127">
        <f>C17*N17</f>
        <v>266.18644068000003</v>
      </c>
      <c r="Q17" s="102"/>
    </row>
    <row r="18" spans="1:17" ht="69.599999999999994" customHeight="1">
      <c r="A18" s="1"/>
      <c r="B18" s="141" t="s">
        <v>189</v>
      </c>
      <c r="C18" s="141">
        <v>1</v>
      </c>
      <c r="D18" s="141" t="s">
        <v>178</v>
      </c>
      <c r="E18" s="184">
        <v>15</v>
      </c>
      <c r="F18" s="184"/>
      <c r="G18" s="143">
        <f>C18*E18</f>
        <v>15</v>
      </c>
      <c r="H18" s="185">
        <v>0</v>
      </c>
      <c r="I18" s="185"/>
      <c r="J18" s="142">
        <f>C18*H18</f>
        <v>0</v>
      </c>
      <c r="K18" s="185">
        <v>60</v>
      </c>
      <c r="L18" s="185"/>
      <c r="M18" s="142">
        <f t="shared" si="1"/>
        <v>60</v>
      </c>
      <c r="N18" s="186">
        <v>7.203389831</v>
      </c>
      <c r="O18" s="186"/>
      <c r="P18" s="127">
        <f t="shared" si="2"/>
        <v>7.203389831</v>
      </c>
      <c r="Q18" s="102"/>
    </row>
    <row r="19" spans="1:17" ht="25.5" customHeight="1">
      <c r="A19" s="1"/>
      <c r="B19" s="107"/>
      <c r="C19" s="82"/>
      <c r="D19" s="85"/>
      <c r="E19" s="175" t="s">
        <v>12</v>
      </c>
      <c r="F19" s="175"/>
      <c r="G19" s="144">
        <f>SUM(G15:G18)</f>
        <v>654</v>
      </c>
      <c r="H19" s="175" t="s">
        <v>12</v>
      </c>
      <c r="I19" s="175"/>
      <c r="J19" s="135">
        <f>SUM(J15:J18)</f>
        <v>3142.44</v>
      </c>
      <c r="K19" s="175" t="s">
        <v>12</v>
      </c>
      <c r="L19" s="175"/>
      <c r="M19" s="137">
        <f>SUM(M15:M18)</f>
        <v>4320</v>
      </c>
      <c r="N19" s="183" t="s">
        <v>12</v>
      </c>
      <c r="O19" s="183"/>
      <c r="P19" s="129">
        <f>SUM(P15:P18)</f>
        <v>875.93220271100006</v>
      </c>
      <c r="Q19" s="102"/>
    </row>
    <row r="20" spans="1:17" ht="25.5" customHeight="1">
      <c r="A20" s="1"/>
      <c r="B20" s="103"/>
      <c r="C20" s="82"/>
      <c r="D20" s="85"/>
      <c r="E20" s="183" t="s">
        <v>13</v>
      </c>
      <c r="F20" s="183"/>
      <c r="G20" s="144">
        <f>+G19*0.18</f>
        <v>117.72</v>
      </c>
      <c r="H20" s="183" t="s">
        <v>13</v>
      </c>
      <c r="I20" s="183"/>
      <c r="J20" s="136">
        <f>J19*0.18</f>
        <v>565.63919999999996</v>
      </c>
      <c r="K20" s="183" t="s">
        <v>13</v>
      </c>
      <c r="L20" s="183"/>
      <c r="M20" s="138">
        <f>0.18*M19</f>
        <v>777.6</v>
      </c>
      <c r="N20" s="183" t="s">
        <v>13</v>
      </c>
      <c r="O20" s="183"/>
      <c r="P20" s="130">
        <f>P19*0.18</f>
        <v>157.66779648798001</v>
      </c>
      <c r="Q20" s="102"/>
    </row>
    <row r="21" spans="1:17" ht="25.5" customHeight="1">
      <c r="A21" s="1"/>
      <c r="B21" s="103"/>
      <c r="C21" s="82"/>
      <c r="D21" s="85"/>
      <c r="E21" s="183" t="s">
        <v>174</v>
      </c>
      <c r="F21" s="183"/>
      <c r="G21" s="144"/>
      <c r="H21" s="183" t="s">
        <v>174</v>
      </c>
      <c r="I21" s="183"/>
      <c r="J21" s="136"/>
      <c r="K21" s="183" t="s">
        <v>174</v>
      </c>
      <c r="L21" s="183"/>
      <c r="M21" s="139"/>
      <c r="N21" s="183" t="s">
        <v>174</v>
      </c>
      <c r="O21" s="183"/>
      <c r="P21" s="131">
        <f>SUM(P19:P20)</f>
        <v>1033.5999991989802</v>
      </c>
      <c r="Q21" s="102"/>
    </row>
    <row r="22" spans="1:17" ht="25.5" customHeight="1">
      <c r="A22" s="1"/>
      <c r="B22" s="103"/>
      <c r="C22" s="83"/>
      <c r="D22" s="85"/>
      <c r="E22" s="183" t="s">
        <v>14</v>
      </c>
      <c r="F22" s="183"/>
      <c r="G22" s="145">
        <f>SUM(G19:G20)*3.56</f>
        <v>2747.3232000000003</v>
      </c>
      <c r="H22" s="183" t="s">
        <v>14</v>
      </c>
      <c r="I22" s="183"/>
      <c r="J22" s="136">
        <f>SUM(J19:J21)</f>
        <v>3708.0792000000001</v>
      </c>
      <c r="K22" s="183" t="s">
        <v>14</v>
      </c>
      <c r="L22" s="183"/>
      <c r="M22" s="132">
        <f>SUM(M19:M20)</f>
        <v>5097.6000000000004</v>
      </c>
      <c r="N22" s="183" t="s">
        <v>14</v>
      </c>
      <c r="O22" s="183"/>
      <c r="P22" s="132">
        <f>P21*3.56</f>
        <v>3679.6159971483694</v>
      </c>
      <c r="Q22" s="102"/>
    </row>
    <row r="23" spans="1:17" ht="14.25" customHeight="1">
      <c r="A23" s="1"/>
      <c r="B23" s="108"/>
      <c r="C23" s="7"/>
      <c r="D23" s="7"/>
      <c r="E23" s="7"/>
      <c r="F23" s="7"/>
      <c r="G23" s="8"/>
      <c r="H23" s="7"/>
      <c r="I23" s="7"/>
      <c r="J23" s="8"/>
      <c r="K23" s="8"/>
      <c r="L23" s="8"/>
      <c r="M23" s="128"/>
      <c r="N23" s="8"/>
      <c r="O23" s="8"/>
      <c r="P23" s="128"/>
      <c r="Q23" s="102"/>
    </row>
    <row r="24" spans="1:17" ht="14.25" customHeight="1">
      <c r="A24" s="1"/>
      <c r="B24" s="109"/>
      <c r="C24" s="3"/>
      <c r="D24" s="3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102"/>
    </row>
    <row r="25" spans="1:17" ht="33" customHeight="1">
      <c r="A25" s="1"/>
      <c r="B25" s="181" t="s">
        <v>15</v>
      </c>
      <c r="C25" s="182"/>
      <c r="D25" s="71" t="s">
        <v>153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102"/>
    </row>
    <row r="26" spans="1:17" ht="30.6" customHeight="1">
      <c r="A26" s="1"/>
      <c r="B26" s="173" t="s">
        <v>16</v>
      </c>
      <c r="C26" s="174"/>
      <c r="D26" s="72">
        <v>0.4</v>
      </c>
      <c r="E26" s="73" t="s">
        <v>146</v>
      </c>
      <c r="F26" s="78" cm="1">
        <f t="array" ref="F26">_xlfn.IFS(E26=PUNTAJES!$E$9,PUNTAJES!$F$9,E26=PUNTAJES!$E$10,PUNTAJES!$F$10,E26=PUNTAJES!$E$11,PUNTAJES!$F$11,E26=PUNTAJES!$E$12,PUNTAJES!$F$12,E26=PUNTAJES!$E$13,PUNTAJES!$F$13)</f>
        <v>4</v>
      </c>
      <c r="G26" s="133">
        <f>D26*F26</f>
        <v>1.6</v>
      </c>
      <c r="H26" s="73" t="s">
        <v>143</v>
      </c>
      <c r="I26" s="78" cm="1">
        <f t="array" ref="I26">_xlfn.IFS(H26=PUNTAJES!$E$9,PUNTAJES!$F$9,H26=PUNTAJES!$E$10,PUNTAJES!$F$10,H26=PUNTAJES!$E$11,PUNTAJES!$F$11,H26=PUNTAJES!$E$12,PUNTAJES!$F$12,H26=PUNTAJES!$E$13,PUNTAJES!$F$13)</f>
        <v>3</v>
      </c>
      <c r="J26" s="133">
        <f>D26*I26</f>
        <v>1.2000000000000002</v>
      </c>
      <c r="K26" s="73" t="s">
        <v>140</v>
      </c>
      <c r="L26" s="78">
        <v>3</v>
      </c>
      <c r="M26" s="133">
        <v>0</v>
      </c>
      <c r="N26" s="73" t="s">
        <v>143</v>
      </c>
      <c r="O26" s="78" cm="1">
        <f t="array" ref="O26">_xlfn.IFS(N26=PUNTAJES!$E$9,PUNTAJES!$F$9,N26=PUNTAJES!$E$10,PUNTAJES!$F$10,N26=PUNTAJES!$E$11,PUNTAJES!$F$11,N26=PUNTAJES!$E$12,PUNTAJES!$F$12,N26=PUNTAJES!$E$13,PUNTAJES!$F$13)</f>
        <v>3</v>
      </c>
      <c r="P26" s="133">
        <f t="shared" ref="P26:P31" si="3">D26*O26</f>
        <v>1.2000000000000002</v>
      </c>
      <c r="Q26" s="102"/>
    </row>
    <row r="27" spans="1:17" ht="30.6" customHeight="1">
      <c r="A27" s="1"/>
      <c r="B27" s="173" t="s">
        <v>154</v>
      </c>
      <c r="C27" s="174"/>
      <c r="D27" s="72">
        <v>0.2</v>
      </c>
      <c r="E27" s="74" t="s">
        <v>172</v>
      </c>
      <c r="F27" s="80" cm="1">
        <f t="array" ref="F27">_xlfn.IFS(E27=PUNTAJES!$B$4,PUNTAJES!$C$4,E27=PUNTAJES!$B$5,PUNTAJES!$C$5,E27=PUNTAJES!$B$6,PUNTAJES!$C$6,E27=PUNTAJES!$B$7,PUNTAJES!$C$7,E27=PUNTAJES!$B$8,PUNTAJES!$C$8,E27=PUNTAJES!$B$9,PUNTAJES!$C$9)</f>
        <v>2</v>
      </c>
      <c r="G27" s="133">
        <f>D27*F27</f>
        <v>0.4</v>
      </c>
      <c r="H27" s="74" t="s">
        <v>172</v>
      </c>
      <c r="I27" s="80" cm="1">
        <f t="array" ref="I27">_xlfn.IFS(H27=PUNTAJES!$B$4,PUNTAJES!$C$4,H27=PUNTAJES!$B$5,PUNTAJES!$C$5,H27=PUNTAJES!$B$6,PUNTAJES!$C$6,H27=PUNTAJES!$B$7,PUNTAJES!$C$7,H27=PUNTAJES!$B$8,PUNTAJES!$C$8,H27=PUNTAJES!$B$9,PUNTAJES!$C$9)</f>
        <v>2</v>
      </c>
      <c r="J27" s="133">
        <f t="shared" ref="J27:J31" si="4">D27*I27</f>
        <v>0.4</v>
      </c>
      <c r="K27" s="74" t="s">
        <v>125</v>
      </c>
      <c r="L27" s="78">
        <v>5</v>
      </c>
      <c r="M27" s="133">
        <v>1</v>
      </c>
      <c r="N27" s="74" t="s">
        <v>172</v>
      </c>
      <c r="O27" s="80" cm="1">
        <f t="array" ref="O27">_xlfn.IFS(N27=PUNTAJES!$B$4,PUNTAJES!$C$4,N27=PUNTAJES!$B$5,PUNTAJES!$C$5,N27=PUNTAJES!$B$6,PUNTAJES!$C$6,N27=PUNTAJES!$B$7,PUNTAJES!$C$7,N27=PUNTAJES!$B$8,PUNTAJES!$C$8,N27=PUNTAJES!$B$9,PUNTAJES!$C$9)</f>
        <v>2</v>
      </c>
      <c r="P27" s="133">
        <f t="shared" si="3"/>
        <v>0.4</v>
      </c>
      <c r="Q27" s="102"/>
    </row>
    <row r="28" spans="1:17" ht="30.6" customHeight="1">
      <c r="A28" s="2"/>
      <c r="B28" s="173" t="s">
        <v>142</v>
      </c>
      <c r="C28" s="174"/>
      <c r="D28" s="75">
        <v>0.1</v>
      </c>
      <c r="E28" s="76" t="s">
        <v>148</v>
      </c>
      <c r="F28" s="81" cm="1">
        <f t="array" ref="F28">_xlfn.IFS(E28=PUNTAJES!$B$12,PUNTAJES!$C$12,E28=PUNTAJES!$B$13,PUNTAJES!$C$13,E28=PUNTAJES!$B$14,PUNTAJES!$C$14,E28=PUNTAJES!$B$15,PUNTAJES!$C$15,E28=PUNTAJES!$B$16,PUNTAJES!$C$16)</f>
        <v>4</v>
      </c>
      <c r="G28" s="133">
        <f>D28*F28</f>
        <v>0.4</v>
      </c>
      <c r="H28" s="76" t="s">
        <v>150</v>
      </c>
      <c r="I28" s="81" cm="1">
        <f t="array" ref="I28">_xlfn.IFS(H28=PUNTAJES!$B$12,PUNTAJES!$C$12,H28=PUNTAJES!$B$13,PUNTAJES!$C$13,H28=PUNTAJES!$B$14,PUNTAJES!$C$14,H28=PUNTAJES!$B$15,PUNTAJES!$C$15,H28=PUNTAJES!$B$16,PUNTAJES!$C$16)</f>
        <v>3</v>
      </c>
      <c r="J28" s="133">
        <f t="shared" si="4"/>
        <v>0.30000000000000004</v>
      </c>
      <c r="K28" s="76" t="s">
        <v>151</v>
      </c>
      <c r="L28" s="78">
        <v>4</v>
      </c>
      <c r="M28" s="133">
        <v>1</v>
      </c>
      <c r="N28" s="76" t="s">
        <v>152</v>
      </c>
      <c r="O28" s="81" cm="1">
        <f t="array" ref="O28">_xlfn.IFS(N28=PUNTAJES!$B$12,PUNTAJES!$C$12,N28=PUNTAJES!$B$13,PUNTAJES!$C$13,N28=PUNTAJES!$B$14,PUNTAJES!$C$14,N28=PUNTAJES!$B$15,PUNTAJES!$C$15,N28=PUNTAJES!$B$16,PUNTAJES!$C$16)</f>
        <v>1</v>
      </c>
      <c r="P28" s="133">
        <f t="shared" si="3"/>
        <v>0.1</v>
      </c>
      <c r="Q28" s="110"/>
    </row>
    <row r="29" spans="1:17" ht="30.6" customHeight="1">
      <c r="A29" s="1"/>
      <c r="B29" s="173" t="s">
        <v>162</v>
      </c>
      <c r="C29" s="174"/>
      <c r="D29" s="72">
        <v>0.15</v>
      </c>
      <c r="E29" s="74" t="s">
        <v>166</v>
      </c>
      <c r="F29" s="80" cm="1">
        <f t="array" ref="F29">_xlfn.IFS(E29=PUNTAJES!$B$19,PUNTAJES!$C$19,E29=PUNTAJES!$B$20,PUNTAJES!$C$20,E29=PUNTAJES!$B$21,PUNTAJES!$C$21)</f>
        <v>0</v>
      </c>
      <c r="G29" s="133">
        <f>D29*F29</f>
        <v>0</v>
      </c>
      <c r="H29" s="74" t="s">
        <v>166</v>
      </c>
      <c r="I29" s="80" cm="1">
        <f t="array" ref="I29">_xlfn.IFS(H29=PUNTAJES!$B$19,PUNTAJES!$C$19,H29=PUNTAJES!$B$20,PUNTAJES!$C$20,H29=PUNTAJES!$B$21,PUNTAJES!$C$21)</f>
        <v>0</v>
      </c>
      <c r="J29" s="133">
        <f t="shared" si="4"/>
        <v>0</v>
      </c>
      <c r="K29" s="74" t="s">
        <v>166</v>
      </c>
      <c r="L29" s="78">
        <v>0</v>
      </c>
      <c r="M29" s="133">
        <v>0</v>
      </c>
      <c r="N29" s="74" t="s">
        <v>166</v>
      </c>
      <c r="O29" s="80" cm="1">
        <f t="array" ref="O29">_xlfn.IFS(N29=PUNTAJES!$B$19,PUNTAJES!$C$19,N29=PUNTAJES!$B$20,PUNTAJES!$C$20,N29=PUNTAJES!$B$21,PUNTAJES!$C$21)</f>
        <v>0</v>
      </c>
      <c r="P29" s="133">
        <f t="shared" si="3"/>
        <v>0</v>
      </c>
      <c r="Q29" s="102"/>
    </row>
    <row r="30" spans="1:17" ht="30.6" customHeight="1">
      <c r="A30" s="1"/>
      <c r="B30" s="173" t="s">
        <v>156</v>
      </c>
      <c r="C30" s="174"/>
      <c r="D30" s="72">
        <v>0.05</v>
      </c>
      <c r="E30" s="74" t="s">
        <v>144</v>
      </c>
      <c r="F30" s="80" cm="1">
        <f t="array" ref="F30">_xlfn.IFS(E30=PUNTAJES!$H$9,PUNTAJES!$I$9,E30=PUNTAJES!$H$10,PUNTAJES!$I$10,E30=PUNTAJES!$H$11,PUNTAJES!$I$11,E30=PUNTAJES!$H$12,PUNTAJES!$I$12)</f>
        <v>2</v>
      </c>
      <c r="G30" s="133">
        <f>D30*F30</f>
        <v>0.1</v>
      </c>
      <c r="H30" s="74" t="s">
        <v>141</v>
      </c>
      <c r="I30" s="80" cm="1">
        <f t="array" ref="I30">_xlfn.IFS(H30=PUNTAJES!$H$9,PUNTAJES!$I$9,H30=PUNTAJES!$H$10,PUNTAJES!$I$10,H30=PUNTAJES!$H$11,PUNTAJES!$I$11,H30=PUNTAJES!$H$12,PUNTAJES!$I$12)</f>
        <v>3</v>
      </c>
      <c r="J30" s="133">
        <f t="shared" si="4"/>
        <v>0.15000000000000002</v>
      </c>
      <c r="K30" s="74" t="s">
        <v>139</v>
      </c>
      <c r="L30" s="78">
        <v>2</v>
      </c>
      <c r="M30" s="133">
        <v>0</v>
      </c>
      <c r="N30" s="74" t="s">
        <v>141</v>
      </c>
      <c r="O30" s="80" cm="1">
        <f t="array" ref="O30">_xlfn.IFS(N30=PUNTAJES!$H$9,PUNTAJES!$I$9,N30=PUNTAJES!$H$10,PUNTAJES!$I$10,N30=PUNTAJES!$H$11,PUNTAJES!$I$11,N30=PUNTAJES!$H$12,PUNTAJES!$I$12)</f>
        <v>3</v>
      </c>
      <c r="P30" s="133">
        <f t="shared" si="3"/>
        <v>0.15000000000000002</v>
      </c>
      <c r="Q30" s="102"/>
    </row>
    <row r="31" spans="1:17" ht="30.6" customHeight="1" thickBot="1">
      <c r="A31" s="1"/>
      <c r="B31" s="173" t="s">
        <v>123</v>
      </c>
      <c r="C31" s="174"/>
      <c r="D31" s="72">
        <v>0.1</v>
      </c>
      <c r="E31" s="74" t="s">
        <v>126</v>
      </c>
      <c r="F31" s="80" cm="1">
        <f t="array" ref="F31">_xlfn.IFS(E31=PUNTAJES!$E$4,PUNTAJES!$F$4,E31=PUNTAJES!$E$5,PUNTAJES!$F$5,E31=PUNTAJES!$E$6,PUNTAJES!$F$6)</f>
        <v>3</v>
      </c>
      <c r="G31" s="134">
        <f>D31*F31</f>
        <v>0.30000000000000004</v>
      </c>
      <c r="H31" s="74" t="s">
        <v>129</v>
      </c>
      <c r="I31" s="80" cm="1">
        <f t="array" ref="I31">_xlfn.IFS(H31=PUNTAJES!$E$4,PUNTAJES!$F$4,H31=PUNTAJES!$E$5,PUNTAJES!$F$5,H31=PUNTAJES!$E$6,PUNTAJES!$F$6)</f>
        <v>2</v>
      </c>
      <c r="J31" s="134">
        <f t="shared" si="4"/>
        <v>0.2</v>
      </c>
      <c r="K31" s="74" t="s">
        <v>126</v>
      </c>
      <c r="L31" s="78">
        <v>3</v>
      </c>
      <c r="M31" s="134">
        <v>0</v>
      </c>
      <c r="N31" s="74" t="s">
        <v>126</v>
      </c>
      <c r="O31" s="80" cm="1">
        <f t="array" ref="O31">_xlfn.IFS(N31=PUNTAJES!$E$4,PUNTAJES!$F$4,N31=PUNTAJES!$E$5,PUNTAJES!$F$5,N31=PUNTAJES!$E$6,PUNTAJES!$F$6)</f>
        <v>3</v>
      </c>
      <c r="P31" s="134">
        <f t="shared" si="3"/>
        <v>0.30000000000000004</v>
      </c>
      <c r="Q31" s="102"/>
    </row>
    <row r="32" spans="1:17" ht="30.6" customHeight="1" thickBot="1">
      <c r="A32" s="1"/>
      <c r="B32" s="173" t="s">
        <v>14</v>
      </c>
      <c r="C32" s="174"/>
      <c r="D32" s="77">
        <f>SUM(D26:D31)</f>
        <v>1.0000000000000002</v>
      </c>
      <c r="E32" s="84" t="s">
        <v>158</v>
      </c>
      <c r="F32" s="119">
        <f>SUM(F26:F31)</f>
        <v>15</v>
      </c>
      <c r="G32" s="140">
        <f>SUM(G26:G31)</f>
        <v>2.8</v>
      </c>
      <c r="H32" s="84" t="s">
        <v>158</v>
      </c>
      <c r="I32" s="119">
        <f>SUM(I26:I31)</f>
        <v>13</v>
      </c>
      <c r="J32" s="140">
        <f>SUM(J26:J31)</f>
        <v>2.2500000000000004</v>
      </c>
      <c r="K32" s="84" t="s">
        <v>158</v>
      </c>
      <c r="L32" s="78">
        <f>SUM(L26:L31)</f>
        <v>17</v>
      </c>
      <c r="M32" s="140">
        <v>2</v>
      </c>
      <c r="N32" s="84" t="s">
        <v>158</v>
      </c>
      <c r="O32" s="119">
        <f>SUM(O26:O31)</f>
        <v>12</v>
      </c>
      <c r="P32" s="140">
        <f>SUM(P26:P31)</f>
        <v>2.1500000000000004</v>
      </c>
      <c r="Q32" s="102"/>
    </row>
    <row r="33" spans="1:17" ht="31.8" customHeight="1">
      <c r="A33" s="1"/>
      <c r="B33" s="111"/>
      <c r="C33" s="201" t="s">
        <v>17</v>
      </c>
      <c r="D33" s="202"/>
      <c r="E33" s="196"/>
      <c r="F33" s="197"/>
      <c r="G33" s="199"/>
      <c r="H33" s="196" t="s">
        <v>181</v>
      </c>
      <c r="I33" s="197"/>
      <c r="J33" s="199"/>
      <c r="K33" s="196"/>
      <c r="L33" s="197"/>
      <c r="M33" s="199"/>
      <c r="N33" s="196" t="s">
        <v>170</v>
      </c>
      <c r="O33" s="197"/>
      <c r="P33" s="199"/>
      <c r="Q33" s="102"/>
    </row>
    <row r="34" spans="1:17" ht="31.8" customHeight="1">
      <c r="A34" s="1"/>
      <c r="B34" s="111"/>
      <c r="C34" s="194" t="s">
        <v>160</v>
      </c>
      <c r="D34" s="200"/>
      <c r="E34" s="196"/>
      <c r="F34" s="197"/>
      <c r="G34" s="198"/>
      <c r="H34" s="196" t="s">
        <v>182</v>
      </c>
      <c r="I34" s="197"/>
      <c r="J34" s="198"/>
      <c r="K34" s="196"/>
      <c r="L34" s="197"/>
      <c r="M34" s="198"/>
      <c r="N34" s="196" t="s">
        <v>171</v>
      </c>
      <c r="O34" s="197"/>
      <c r="P34" s="198"/>
      <c r="Q34" s="102"/>
    </row>
    <row r="35" spans="1:17" ht="31.8" customHeight="1">
      <c r="A35" s="1"/>
      <c r="B35" s="111"/>
      <c r="C35" s="194" t="s">
        <v>18</v>
      </c>
      <c r="D35" s="195"/>
      <c r="E35" s="196"/>
      <c r="F35" s="197"/>
      <c r="G35" s="198"/>
      <c r="H35" s="196" t="s">
        <v>183</v>
      </c>
      <c r="I35" s="197"/>
      <c r="J35" s="198"/>
      <c r="K35" s="196"/>
      <c r="L35" s="197"/>
      <c r="M35" s="198"/>
      <c r="N35" s="196" t="s">
        <v>173</v>
      </c>
      <c r="O35" s="197"/>
      <c r="P35" s="198"/>
      <c r="Q35" s="102"/>
    </row>
    <row r="36" spans="1:17" ht="36.6" customHeight="1">
      <c r="A36" s="1"/>
      <c r="B36" s="109"/>
      <c r="C36" s="3"/>
      <c r="D36" s="3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02"/>
    </row>
    <row r="37" spans="1:17" ht="29.4" customHeight="1">
      <c r="A37" s="2"/>
      <c r="B37" s="189" t="s">
        <v>19</v>
      </c>
      <c r="C37" s="190"/>
      <c r="D37" s="190"/>
      <c r="E37" s="191" t="s">
        <v>190</v>
      </c>
      <c r="F37" s="191"/>
      <c r="G37" s="192"/>
      <c r="H37" s="192"/>
      <c r="I37" s="192"/>
      <c r="J37" s="192"/>
      <c r="K37" s="192"/>
      <c r="L37" s="192"/>
      <c r="M37" s="192"/>
      <c r="N37" s="192"/>
      <c r="O37" s="192"/>
      <c r="P37" s="192"/>
      <c r="Q37" s="110"/>
    </row>
    <row r="38" spans="1:17" ht="33.6" customHeight="1">
      <c r="A38" s="2"/>
      <c r="B38" s="112"/>
      <c r="C38" s="12"/>
      <c r="D38" s="12"/>
      <c r="E38" s="192"/>
      <c r="F38" s="192"/>
      <c r="G38" s="193"/>
      <c r="H38" s="193"/>
      <c r="I38" s="193"/>
      <c r="J38" s="193"/>
      <c r="K38" s="193"/>
      <c r="L38" s="193"/>
      <c r="M38" s="193"/>
      <c r="N38" s="193"/>
      <c r="O38" s="193"/>
      <c r="P38" s="193"/>
      <c r="Q38" s="110"/>
    </row>
    <row r="39" spans="1:17" ht="27.6" customHeight="1">
      <c r="A39" s="2"/>
      <c r="B39" s="109"/>
      <c r="C39" s="13"/>
      <c r="D39" s="13"/>
      <c r="E39" s="192"/>
      <c r="F39" s="192"/>
      <c r="G39" s="192"/>
      <c r="H39" s="192"/>
      <c r="I39" s="192"/>
      <c r="J39" s="192"/>
      <c r="K39" s="192"/>
      <c r="L39" s="192"/>
      <c r="M39" s="192"/>
      <c r="N39" s="192"/>
      <c r="O39" s="192"/>
      <c r="P39" s="192"/>
      <c r="Q39" s="110"/>
    </row>
    <row r="40" spans="1:17" ht="14.25" customHeight="1" thickBot="1">
      <c r="A40" s="1"/>
      <c r="B40" s="113"/>
      <c r="C40" s="114"/>
      <c r="D40" s="114"/>
      <c r="E40" s="115"/>
      <c r="F40" s="115"/>
      <c r="G40" s="115"/>
      <c r="H40" s="115"/>
      <c r="I40" s="115"/>
      <c r="J40" s="115"/>
      <c r="K40" s="115"/>
      <c r="L40" s="115"/>
      <c r="M40" s="115"/>
      <c r="N40" s="115"/>
      <c r="O40" s="115"/>
      <c r="P40" s="115"/>
      <c r="Q40" s="116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1:17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  <row r="98" spans="1:17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</row>
    <row r="99" spans="1:17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</row>
  </sheetData>
  <mergeCells count="80">
    <mergeCell ref="E17:F17"/>
    <mergeCell ref="H17:I17"/>
    <mergeCell ref="K17:L17"/>
    <mergeCell ref="N17:O17"/>
    <mergeCell ref="E15:F15"/>
    <mergeCell ref="H15:I15"/>
    <mergeCell ref="K15:L15"/>
    <mergeCell ref="N15:O15"/>
    <mergeCell ref="E16:F16"/>
    <mergeCell ref="H16:I16"/>
    <mergeCell ref="K16:L16"/>
    <mergeCell ref="N16:O16"/>
    <mergeCell ref="N33:P33"/>
    <mergeCell ref="C34:D34"/>
    <mergeCell ref="E34:G34"/>
    <mergeCell ref="H34:J34"/>
    <mergeCell ref="B31:C31"/>
    <mergeCell ref="B32:C32"/>
    <mergeCell ref="C33:D33"/>
    <mergeCell ref="E33:G33"/>
    <mergeCell ref="H33:J33"/>
    <mergeCell ref="N34:P34"/>
    <mergeCell ref="K33:M33"/>
    <mergeCell ref="K34:M34"/>
    <mergeCell ref="B37:D37"/>
    <mergeCell ref="E37:P39"/>
    <mergeCell ref="C35:D35"/>
    <mergeCell ref="E35:G35"/>
    <mergeCell ref="H35:J35"/>
    <mergeCell ref="N35:P35"/>
    <mergeCell ref="K35:M35"/>
    <mergeCell ref="B30:C30"/>
    <mergeCell ref="E20:F20"/>
    <mergeCell ref="H20:I20"/>
    <mergeCell ref="N20:O20"/>
    <mergeCell ref="E21:F21"/>
    <mergeCell ref="H21:I21"/>
    <mergeCell ref="N21:O21"/>
    <mergeCell ref="K20:L20"/>
    <mergeCell ref="K21:L21"/>
    <mergeCell ref="K22:L22"/>
    <mergeCell ref="E22:F22"/>
    <mergeCell ref="H22:I22"/>
    <mergeCell ref="B29:C29"/>
    <mergeCell ref="N22:O22"/>
    <mergeCell ref="B26:C26"/>
    <mergeCell ref="B27:C27"/>
    <mergeCell ref="B28:C28"/>
    <mergeCell ref="E19:F19"/>
    <mergeCell ref="H19:I19"/>
    <mergeCell ref="N13:P13"/>
    <mergeCell ref="K13:M13"/>
    <mergeCell ref="K14:L14"/>
    <mergeCell ref="N14:O14"/>
    <mergeCell ref="B25:C25"/>
    <mergeCell ref="N19:O19"/>
    <mergeCell ref="K19:L19"/>
    <mergeCell ref="E18:F18"/>
    <mergeCell ref="H18:I18"/>
    <mergeCell ref="K18:L18"/>
    <mergeCell ref="N18:O18"/>
    <mergeCell ref="B13:B14"/>
    <mergeCell ref="C13:C14"/>
    <mergeCell ref="C10:P10"/>
    <mergeCell ref="C11:P11"/>
    <mergeCell ref="E12:G12"/>
    <mergeCell ref="H12:J12"/>
    <mergeCell ref="N12:P12"/>
    <mergeCell ref="K12:M12"/>
    <mergeCell ref="B2:B5"/>
    <mergeCell ref="C2:P3"/>
    <mergeCell ref="C4:P5"/>
    <mergeCell ref="C7:P7"/>
    <mergeCell ref="C9:P9"/>
    <mergeCell ref="C8:P8"/>
    <mergeCell ref="D13:D14"/>
    <mergeCell ref="E13:G13"/>
    <mergeCell ref="H13:J13"/>
    <mergeCell ref="E14:F14"/>
    <mergeCell ref="H14:I14"/>
  </mergeCells>
  <conditionalFormatting sqref="G25 J25:P25 G36:P36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E30 H30 N30 K30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E31 H31 N31 K31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E28 H28 N28 K28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E27 H27 N27 K27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E26 H26 N26 K26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E29 H29 N29 K29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58"/>
      <c r="C2" s="161" t="s">
        <v>159</v>
      </c>
      <c r="D2" s="162"/>
      <c r="E2" s="162"/>
      <c r="F2" s="162"/>
      <c r="G2" s="162"/>
      <c r="H2" s="162"/>
      <c r="I2" s="162"/>
      <c r="J2" s="162"/>
      <c r="K2" s="162"/>
      <c r="L2" s="162"/>
      <c r="M2" s="162"/>
      <c r="N2" s="162"/>
      <c r="O2" s="162"/>
      <c r="P2" s="231"/>
      <c r="Q2" s="203"/>
      <c r="R2" s="204"/>
      <c r="S2" s="205"/>
      <c r="T2" s="101"/>
    </row>
    <row r="3" spans="1:20" ht="33" customHeight="1">
      <c r="A3" s="1"/>
      <c r="B3" s="159"/>
      <c r="C3" s="163"/>
      <c r="D3" s="164"/>
      <c r="E3" s="164"/>
      <c r="F3" s="164"/>
      <c r="G3" s="164"/>
      <c r="H3" s="164"/>
      <c r="I3" s="164"/>
      <c r="J3" s="164"/>
      <c r="K3" s="164"/>
      <c r="L3" s="164"/>
      <c r="M3" s="164"/>
      <c r="N3" s="164"/>
      <c r="O3" s="164"/>
      <c r="P3" s="232"/>
      <c r="Q3" s="206"/>
      <c r="R3" s="207"/>
      <c r="S3" s="207"/>
      <c r="T3" s="102"/>
    </row>
    <row r="4" spans="1:20" ht="33" customHeight="1">
      <c r="A4" s="1"/>
      <c r="B4" s="159"/>
      <c r="C4" s="165" t="s">
        <v>0</v>
      </c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233"/>
      <c r="Q4" s="206"/>
      <c r="R4" s="207"/>
      <c r="S4" s="207"/>
      <c r="T4" s="102"/>
    </row>
    <row r="5" spans="1:20" ht="33" customHeight="1">
      <c r="A5" s="1"/>
      <c r="B5" s="160"/>
      <c r="C5" s="163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232"/>
      <c r="Q5" s="208"/>
      <c r="R5" s="209"/>
      <c r="S5" s="209"/>
      <c r="T5" s="102"/>
    </row>
    <row r="6" spans="1:20" ht="33" customHeight="1">
      <c r="A6" s="1"/>
      <c r="B6" s="103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2"/>
    </row>
    <row r="7" spans="1:20" ht="33" customHeight="1">
      <c r="A7" s="1"/>
      <c r="B7" s="104" t="s">
        <v>1</v>
      </c>
      <c r="C7" s="167" t="s">
        <v>120</v>
      </c>
      <c r="D7" s="168"/>
      <c r="E7" s="168"/>
      <c r="F7" s="168"/>
      <c r="G7" s="168"/>
      <c r="H7" s="168"/>
      <c r="I7" s="168"/>
      <c r="J7" s="168"/>
      <c r="K7" s="168"/>
      <c r="L7" s="168"/>
      <c r="M7" s="168"/>
      <c r="N7" s="168"/>
      <c r="O7" s="168"/>
      <c r="P7" s="168"/>
      <c r="Q7" s="168"/>
      <c r="R7" s="168"/>
      <c r="S7" s="168"/>
      <c r="T7" s="102"/>
    </row>
    <row r="8" spans="1:20" ht="33" customHeight="1">
      <c r="A8" s="1"/>
      <c r="B8" s="104" t="s">
        <v>2</v>
      </c>
      <c r="C8" s="169">
        <v>45555</v>
      </c>
      <c r="D8" s="168"/>
      <c r="E8" s="168"/>
      <c r="F8" s="168"/>
      <c r="G8" s="168"/>
      <c r="H8" s="168"/>
      <c r="I8" s="168"/>
      <c r="J8" s="168"/>
      <c r="K8" s="168"/>
      <c r="L8" s="168"/>
      <c r="M8" s="168"/>
      <c r="N8" s="168"/>
      <c r="O8" s="168"/>
      <c r="P8" s="168"/>
      <c r="Q8" s="168"/>
      <c r="R8" s="168"/>
      <c r="S8" s="168"/>
      <c r="T8" s="102"/>
    </row>
    <row r="9" spans="1:20" ht="33" customHeight="1">
      <c r="A9" s="1"/>
      <c r="B9" s="104" t="s">
        <v>3</v>
      </c>
      <c r="C9" s="169"/>
      <c r="D9" s="168"/>
      <c r="E9" s="168"/>
      <c r="F9" s="168"/>
      <c r="G9" s="168"/>
      <c r="H9" s="168"/>
      <c r="I9" s="168"/>
      <c r="J9" s="168"/>
      <c r="K9" s="168"/>
      <c r="L9" s="168"/>
      <c r="M9" s="168"/>
      <c r="N9" s="168"/>
      <c r="O9" s="168"/>
      <c r="P9" s="168"/>
      <c r="Q9" s="168"/>
      <c r="R9" s="168"/>
      <c r="S9" s="168"/>
      <c r="T9" s="102"/>
    </row>
    <row r="10" spans="1:20" ht="33" customHeight="1">
      <c r="A10" s="1"/>
      <c r="B10" s="104" t="s">
        <v>4</v>
      </c>
      <c r="C10" s="169"/>
      <c r="D10" s="168"/>
      <c r="E10" s="168"/>
      <c r="F10" s="168"/>
      <c r="G10" s="168"/>
      <c r="H10" s="168"/>
      <c r="I10" s="168"/>
      <c r="J10" s="168"/>
      <c r="K10" s="168"/>
      <c r="L10" s="168"/>
      <c r="M10" s="168"/>
      <c r="N10" s="168"/>
      <c r="O10" s="168"/>
      <c r="P10" s="168"/>
      <c r="Q10" s="168"/>
      <c r="R10" s="168"/>
      <c r="S10" s="168"/>
      <c r="T10" s="102"/>
    </row>
    <row r="11" spans="1:20" ht="33" customHeight="1">
      <c r="A11" s="1"/>
      <c r="B11" s="104" t="s">
        <v>5</v>
      </c>
      <c r="C11" s="170"/>
      <c r="D11" s="168"/>
      <c r="E11" s="168"/>
      <c r="F11" s="168"/>
      <c r="G11" s="168"/>
      <c r="H11" s="168"/>
      <c r="I11" s="168"/>
      <c r="J11" s="168"/>
      <c r="K11" s="168"/>
      <c r="L11" s="168"/>
      <c r="M11" s="168"/>
      <c r="N11" s="168"/>
      <c r="O11" s="168"/>
      <c r="P11" s="168"/>
      <c r="Q11" s="168"/>
      <c r="R11" s="168"/>
      <c r="S11" s="168"/>
      <c r="T11" s="102"/>
    </row>
    <row r="12" spans="1:20" ht="14.25" customHeight="1">
      <c r="A12" s="1"/>
      <c r="B12" s="105"/>
      <c r="C12" s="5"/>
      <c r="D12" s="6"/>
      <c r="E12" s="171"/>
      <c r="F12" s="171"/>
      <c r="G12" s="172"/>
      <c r="H12" s="171"/>
      <c r="I12" s="171"/>
      <c r="J12" s="172"/>
      <c r="K12" s="171"/>
      <c r="L12" s="171"/>
      <c r="M12" s="172"/>
      <c r="N12" s="219"/>
      <c r="O12" s="219"/>
      <c r="P12" s="172"/>
      <c r="Q12" s="219"/>
      <c r="R12" s="219"/>
      <c r="S12" s="172"/>
      <c r="T12" s="102"/>
    </row>
    <row r="13" spans="1:20" ht="52.8" customHeight="1">
      <c r="A13" s="1"/>
      <c r="B13" s="187"/>
      <c r="C13" s="238" t="s">
        <v>6</v>
      </c>
      <c r="D13" s="239"/>
      <c r="E13" s="148" t="s">
        <v>167</v>
      </c>
      <c r="F13" s="149"/>
      <c r="G13" s="150"/>
      <c r="H13" s="151" t="s">
        <v>168</v>
      </c>
      <c r="I13" s="152"/>
      <c r="J13" s="215"/>
      <c r="K13" s="176" t="s">
        <v>169</v>
      </c>
      <c r="L13" s="177"/>
      <c r="M13" s="178"/>
      <c r="N13" s="222" t="s">
        <v>8</v>
      </c>
      <c r="O13" s="223"/>
      <c r="P13" s="224"/>
      <c r="Q13" s="216" t="s">
        <v>9</v>
      </c>
      <c r="R13" s="217"/>
      <c r="S13" s="218"/>
      <c r="T13" s="102"/>
    </row>
    <row r="14" spans="1:20" ht="33.6" customHeight="1">
      <c r="A14" s="1"/>
      <c r="B14" s="188"/>
      <c r="C14" s="240"/>
      <c r="D14" s="241"/>
      <c r="E14" s="234" t="s">
        <v>10</v>
      </c>
      <c r="F14" s="235"/>
      <c r="G14" s="86" t="s">
        <v>11</v>
      </c>
      <c r="H14" s="236" t="s">
        <v>10</v>
      </c>
      <c r="I14" s="237"/>
      <c r="J14" s="87" t="s">
        <v>11</v>
      </c>
      <c r="K14" s="179" t="s">
        <v>10</v>
      </c>
      <c r="L14" s="180"/>
      <c r="M14" s="94" t="s">
        <v>11</v>
      </c>
      <c r="N14" s="227" t="s">
        <v>10</v>
      </c>
      <c r="O14" s="228"/>
      <c r="P14" s="95" t="s">
        <v>11</v>
      </c>
      <c r="Q14" s="248" t="s">
        <v>10</v>
      </c>
      <c r="R14" s="249"/>
      <c r="S14" s="96" t="s">
        <v>11</v>
      </c>
      <c r="T14" s="102"/>
    </row>
    <row r="15" spans="1:20" ht="54.75" customHeight="1">
      <c r="A15" s="1"/>
      <c r="B15" s="106" t="s">
        <v>161</v>
      </c>
      <c r="C15" s="246">
        <v>1</v>
      </c>
      <c r="D15" s="247"/>
      <c r="E15" s="220">
        <v>18.5</v>
      </c>
      <c r="F15" s="221"/>
      <c r="G15" s="88">
        <f>C15*E15</f>
        <v>18.5</v>
      </c>
      <c r="H15" s="230">
        <v>25</v>
      </c>
      <c r="I15" s="221"/>
      <c r="J15" s="91">
        <f>C15*H15</f>
        <v>25</v>
      </c>
      <c r="K15" s="242"/>
      <c r="L15" s="242"/>
      <c r="M15" s="97"/>
      <c r="N15" s="229"/>
      <c r="O15" s="229"/>
      <c r="P15" s="98"/>
      <c r="Q15" s="229"/>
      <c r="R15" s="229"/>
      <c r="S15" s="98"/>
      <c r="T15" s="102"/>
    </row>
    <row r="16" spans="1:20" ht="25.5" customHeight="1">
      <c r="A16" s="1"/>
      <c r="B16" s="107"/>
      <c r="C16" s="82"/>
      <c r="D16" s="85"/>
      <c r="E16" s="226" t="s">
        <v>12</v>
      </c>
      <c r="F16" s="226"/>
      <c r="G16" s="89">
        <f>SUM(G15:G15)</f>
        <v>18.5</v>
      </c>
      <c r="H16" s="226" t="s">
        <v>12</v>
      </c>
      <c r="I16" s="226"/>
      <c r="J16" s="92">
        <f>SUM(J15:J15)</f>
        <v>25</v>
      </c>
      <c r="K16" s="226" t="s">
        <v>12</v>
      </c>
      <c r="L16" s="226"/>
      <c r="M16" s="99"/>
      <c r="N16" s="226" t="s">
        <v>12</v>
      </c>
      <c r="O16" s="226"/>
      <c r="P16" s="99"/>
      <c r="Q16" s="226" t="s">
        <v>12</v>
      </c>
      <c r="R16" s="226"/>
      <c r="S16" s="99"/>
      <c r="T16" s="102"/>
    </row>
    <row r="17" spans="1:20" ht="25.5" customHeight="1">
      <c r="A17" s="1"/>
      <c r="B17" s="103"/>
      <c r="C17" s="82"/>
      <c r="D17" s="85"/>
      <c r="E17" s="226" t="s">
        <v>13</v>
      </c>
      <c r="F17" s="226"/>
      <c r="G17" s="90">
        <f>G16*0.18</f>
        <v>3.33</v>
      </c>
      <c r="H17" s="226" t="s">
        <v>13</v>
      </c>
      <c r="I17" s="226"/>
      <c r="J17" s="93">
        <f>J16*0.18</f>
        <v>4.5</v>
      </c>
      <c r="K17" s="226" t="s">
        <v>13</v>
      </c>
      <c r="L17" s="226"/>
      <c r="M17" s="99"/>
      <c r="N17" s="226" t="s">
        <v>13</v>
      </c>
      <c r="O17" s="226"/>
      <c r="P17" s="99"/>
      <c r="Q17" s="226" t="s">
        <v>13</v>
      </c>
      <c r="R17" s="226"/>
      <c r="S17" s="99"/>
      <c r="T17" s="102"/>
    </row>
    <row r="18" spans="1:20" ht="25.5" customHeight="1">
      <c r="A18" s="1"/>
      <c r="B18" s="103"/>
      <c r="C18" s="83"/>
      <c r="D18" s="85"/>
      <c r="E18" s="226" t="s">
        <v>14</v>
      </c>
      <c r="F18" s="226"/>
      <c r="G18" s="90">
        <f>SUM(G16:G17)</f>
        <v>21.83</v>
      </c>
      <c r="H18" s="226" t="s">
        <v>14</v>
      </c>
      <c r="I18" s="226"/>
      <c r="J18" s="93">
        <f>SUM(J16:J17)</f>
        <v>29.5</v>
      </c>
      <c r="K18" s="226" t="s">
        <v>14</v>
      </c>
      <c r="L18" s="226"/>
      <c r="M18" s="99"/>
      <c r="N18" s="226" t="s">
        <v>14</v>
      </c>
      <c r="O18" s="226"/>
      <c r="P18" s="99"/>
      <c r="Q18" s="226" t="s">
        <v>14</v>
      </c>
      <c r="R18" s="226"/>
      <c r="S18" s="99"/>
      <c r="T18" s="102"/>
    </row>
    <row r="19" spans="1:20" ht="14.25" customHeight="1">
      <c r="A19" s="1"/>
      <c r="B19" s="108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2"/>
    </row>
    <row r="20" spans="1:20" ht="14.25" customHeight="1">
      <c r="A20" s="1"/>
      <c r="B20" s="109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5"/>
      <c r="Q20" s="214"/>
      <c r="R20" s="70"/>
      <c r="S20" s="10"/>
      <c r="T20" s="102"/>
    </row>
    <row r="21" spans="1:20" ht="33" customHeight="1">
      <c r="A21" s="1"/>
      <c r="B21" s="181" t="s">
        <v>15</v>
      </c>
      <c r="C21" s="182"/>
      <c r="D21" s="71" t="s">
        <v>153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2"/>
    </row>
    <row r="22" spans="1:20" ht="30.6" customHeight="1">
      <c r="A22" s="1"/>
      <c r="B22" s="173" t="s">
        <v>16</v>
      </c>
      <c r="C22" s="174"/>
      <c r="D22" s="72">
        <v>0.4</v>
      </c>
      <c r="E22" s="73" t="s">
        <v>143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146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138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138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138</v>
      </c>
      <c r="R22" s="118" cm="1">
        <f t="array" ref="R22">_xlfn.IFS(Q22=PUNTAJES!$E$9,PUNTAJES!$F$9,Q22=PUNTAJES!$E$10,PUNTAJES!$F$10,Q22=PUNTAJES!$E$11,PUNTAJES!$F$11,Q22=PUNTAJES!$E$12,PUNTAJES!$F$12,Q22=PUNTAJES!$E$13,PUNTAJES!$F$13)</f>
        <v>1</v>
      </c>
      <c r="S22" s="100">
        <f>D22*R22</f>
        <v>0.4</v>
      </c>
      <c r="T22" s="102"/>
    </row>
    <row r="23" spans="1:20" ht="30.6" customHeight="1">
      <c r="A23" s="1"/>
      <c r="B23" s="173" t="s">
        <v>154</v>
      </c>
      <c r="C23" s="174"/>
      <c r="D23" s="72">
        <v>0.2</v>
      </c>
      <c r="E23" s="74" t="s">
        <v>125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125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125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125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125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7">
        <f t="shared" ref="S23:S27" si="4">D23*R23</f>
        <v>1</v>
      </c>
      <c r="T23" s="102"/>
    </row>
    <row r="24" spans="1:20" ht="30.6" customHeight="1">
      <c r="A24" s="2"/>
      <c r="B24" s="173" t="s">
        <v>142</v>
      </c>
      <c r="C24" s="174"/>
      <c r="D24" s="75">
        <v>0.1</v>
      </c>
      <c r="E24" s="76" t="s">
        <v>145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145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145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145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145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0"/>
    </row>
    <row r="25" spans="1:20" ht="30.6" customHeight="1">
      <c r="A25" s="1"/>
      <c r="B25" s="173" t="s">
        <v>155</v>
      </c>
      <c r="C25" s="174"/>
      <c r="D25" s="72">
        <v>0.1</v>
      </c>
      <c r="E25" s="74" t="s">
        <v>126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126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126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126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126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2"/>
    </row>
    <row r="26" spans="1:20" ht="30.6" customHeight="1">
      <c r="A26" s="1"/>
      <c r="B26" s="173" t="s">
        <v>156</v>
      </c>
      <c r="C26" s="174"/>
      <c r="D26" s="72">
        <v>0.15</v>
      </c>
      <c r="E26" s="74" t="s">
        <v>139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139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139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139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139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2"/>
    </row>
    <row r="27" spans="1:20" ht="30.6" customHeight="1" thickBot="1">
      <c r="A27" s="1"/>
      <c r="B27" s="173" t="s">
        <v>157</v>
      </c>
      <c r="C27" s="174"/>
      <c r="D27" s="72">
        <v>0.05</v>
      </c>
      <c r="E27" s="74" t="s">
        <v>127</v>
      </c>
      <c r="F27" s="80" cm="1">
        <f t="array" ref="F27">_xlfn.IFS(E27=PUNTAJES!$H$4,PUNTAJES!$I$4,E27=PUNTAJES!$H$5,PUNTAJES!$I$5,E27=PUNTAJES!$H$6,PUNTAJES!$I$6)</f>
        <v>3</v>
      </c>
      <c r="G27" s="120">
        <f t="shared" si="0"/>
        <v>0.15000000000000002</v>
      </c>
      <c r="H27" s="74" t="s">
        <v>127</v>
      </c>
      <c r="I27" s="80" cm="1">
        <f t="array" ref="I27">_xlfn.IFS(H27=PUNTAJES!$H$4,PUNTAJES!$I$4,H27=PUNTAJES!$H$5,PUNTAJES!$I$5,H27=PUNTAJES!$H$6,PUNTAJES!$I$6)</f>
        <v>3</v>
      </c>
      <c r="J27" s="120">
        <f t="shared" si="1"/>
        <v>0.15000000000000002</v>
      </c>
      <c r="K27" s="74" t="s">
        <v>127</v>
      </c>
      <c r="L27" s="80" cm="1">
        <f t="array" ref="L27">_xlfn.IFS(K27=PUNTAJES!$H$4,PUNTAJES!$I$4,K27=PUNTAJES!$H$5,PUNTAJES!$I$5,K27=PUNTAJES!$H$6,PUNTAJES!$I$6)</f>
        <v>3</v>
      </c>
      <c r="M27" s="120">
        <f t="shared" si="2"/>
        <v>1.05</v>
      </c>
      <c r="N27" s="74" t="s">
        <v>127</v>
      </c>
      <c r="O27" s="80" cm="1">
        <f t="array" ref="O27">_xlfn.IFS(N27=PUNTAJES!$H$4,PUNTAJES!$I$4,N27=PUNTAJES!$H$5,PUNTAJES!$I$5,N27=PUNTAJES!$H$6,PUNTAJES!$I$6)</f>
        <v>3</v>
      </c>
      <c r="P27" s="120">
        <f t="shared" si="3"/>
        <v>0.15000000000000002</v>
      </c>
      <c r="Q27" s="74" t="s">
        <v>127</v>
      </c>
      <c r="R27" s="80" cm="1">
        <f t="array" ref="R27">_xlfn.IFS(Q27=PUNTAJES!$H$4,PUNTAJES!$I$4,Q27=PUNTAJES!$H$5,PUNTAJES!$I$5,Q27=PUNTAJES!$H$6,PUNTAJES!$I$6)</f>
        <v>3</v>
      </c>
      <c r="S27" s="120">
        <f t="shared" si="4"/>
        <v>0.15000000000000002</v>
      </c>
      <c r="T27" s="102"/>
    </row>
    <row r="28" spans="1:20" ht="30.6" customHeight="1" thickBot="1">
      <c r="A28" s="1"/>
      <c r="B28" s="173" t="s">
        <v>14</v>
      </c>
      <c r="C28" s="174"/>
      <c r="D28" s="77">
        <f>SUM(D22:D27)</f>
        <v>1</v>
      </c>
      <c r="E28" s="84" t="s">
        <v>158</v>
      </c>
      <c r="F28" s="119">
        <f>SUM(F22:F27)</f>
        <v>23</v>
      </c>
      <c r="G28" s="121">
        <f>SUM(G22:G27)</f>
        <v>3.75</v>
      </c>
      <c r="H28" s="84" t="s">
        <v>158</v>
      </c>
      <c r="I28" s="119">
        <f>SUM(I22:I27)</f>
        <v>24</v>
      </c>
      <c r="J28" s="121">
        <f>SUM(J22:J27)</f>
        <v>4.1500000000000004</v>
      </c>
      <c r="K28" s="84" t="s">
        <v>158</v>
      </c>
      <c r="L28" s="119">
        <f>SUM(L22:L27)</f>
        <v>21</v>
      </c>
      <c r="M28" s="121">
        <f>SUM(M22:M27)</f>
        <v>5.1999999999999993</v>
      </c>
      <c r="N28" s="84" t="s">
        <v>158</v>
      </c>
      <c r="O28" s="119">
        <f>SUM(O22:O27)</f>
        <v>21</v>
      </c>
      <c r="P28" s="121">
        <f>SUM(P22:P27)</f>
        <v>2.95</v>
      </c>
      <c r="Q28" s="84" t="s">
        <v>158</v>
      </c>
      <c r="R28" s="119">
        <f>SUM(R22:R27)</f>
        <v>21</v>
      </c>
      <c r="S28" s="121">
        <f>SUM(S22:S27)</f>
        <v>2.95</v>
      </c>
      <c r="T28" s="102"/>
    </row>
    <row r="29" spans="1:20" ht="31.8" customHeight="1">
      <c r="A29" s="1"/>
      <c r="B29" s="111"/>
      <c r="C29" s="201" t="s">
        <v>17</v>
      </c>
      <c r="D29" s="202"/>
      <c r="E29" s="196"/>
      <c r="F29" s="197"/>
      <c r="G29" s="199"/>
      <c r="H29" s="196"/>
      <c r="I29" s="197"/>
      <c r="J29" s="199"/>
      <c r="K29" s="196"/>
      <c r="L29" s="197"/>
      <c r="M29" s="199"/>
      <c r="N29" s="196"/>
      <c r="O29" s="197"/>
      <c r="P29" s="199"/>
      <c r="Q29" s="196"/>
      <c r="R29" s="197"/>
      <c r="S29" s="199"/>
      <c r="T29" s="102"/>
    </row>
    <row r="30" spans="1:20" ht="31.8" customHeight="1">
      <c r="A30" s="1"/>
      <c r="B30" s="111"/>
      <c r="C30" s="194" t="s">
        <v>160</v>
      </c>
      <c r="D30" s="200"/>
      <c r="E30" s="196"/>
      <c r="F30" s="197"/>
      <c r="G30" s="198"/>
      <c r="H30" s="196"/>
      <c r="I30" s="197"/>
      <c r="J30" s="198"/>
      <c r="K30" s="196"/>
      <c r="L30" s="197"/>
      <c r="M30" s="198"/>
      <c r="N30" s="196"/>
      <c r="O30" s="197"/>
      <c r="P30" s="198"/>
      <c r="Q30" s="196"/>
      <c r="R30" s="197"/>
      <c r="S30" s="198"/>
      <c r="T30" s="102"/>
    </row>
    <row r="31" spans="1:20" ht="31.8" customHeight="1">
      <c r="A31" s="1"/>
      <c r="B31" s="111"/>
      <c r="C31" s="194" t="s">
        <v>18</v>
      </c>
      <c r="D31" s="195"/>
      <c r="E31" s="196"/>
      <c r="F31" s="197"/>
      <c r="G31" s="198"/>
      <c r="H31" s="196"/>
      <c r="I31" s="197"/>
      <c r="J31" s="198"/>
      <c r="K31" s="196"/>
      <c r="L31" s="197"/>
      <c r="M31" s="198"/>
      <c r="N31" s="196"/>
      <c r="O31" s="197"/>
      <c r="P31" s="198"/>
      <c r="Q31" s="196"/>
      <c r="R31" s="197"/>
      <c r="S31" s="198"/>
      <c r="T31" s="102"/>
    </row>
    <row r="32" spans="1:20" ht="36.6" customHeight="1">
      <c r="A32" s="1"/>
      <c r="B32" s="109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43"/>
      <c r="O32" s="244"/>
      <c r="P32" s="245"/>
      <c r="Q32" s="11"/>
      <c r="R32" s="11"/>
      <c r="S32" s="11"/>
      <c r="T32" s="102"/>
    </row>
    <row r="33" spans="1:20" ht="29.4" customHeight="1">
      <c r="A33" s="2"/>
      <c r="B33" s="213" t="s">
        <v>19</v>
      </c>
      <c r="C33" s="214"/>
      <c r="D33" s="214"/>
      <c r="E33" s="210"/>
      <c r="F33" s="210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110"/>
    </row>
    <row r="34" spans="1:20" ht="14.25" customHeight="1">
      <c r="A34" s="2"/>
      <c r="B34" s="112"/>
      <c r="C34" s="12"/>
      <c r="D34" s="12"/>
      <c r="E34" s="211"/>
      <c r="F34" s="211"/>
      <c r="G34" s="212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1"/>
      <c r="T34" s="110"/>
    </row>
    <row r="35" spans="1:20" ht="14.25" customHeight="1">
      <c r="A35" s="2"/>
      <c r="B35" s="109"/>
      <c r="C35" s="13"/>
      <c r="D35" s="13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110"/>
    </row>
    <row r="36" spans="1:20" ht="14.25" customHeight="1" thickBot="1">
      <c r="A36" s="1"/>
      <c r="B36" s="113"/>
      <c r="C36" s="114"/>
      <c r="D36" s="114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6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121</v>
      </c>
      <c r="C3" s="50" t="s">
        <v>122</v>
      </c>
      <c r="E3" s="50" t="s">
        <v>123</v>
      </c>
      <c r="F3" s="50" t="s">
        <v>122</v>
      </c>
      <c r="H3" s="52" t="s">
        <v>124</v>
      </c>
      <c r="I3" s="50" t="s">
        <v>122</v>
      </c>
    </row>
    <row r="4" spans="2:9">
      <c r="B4" s="53" t="s">
        <v>125</v>
      </c>
      <c r="C4" s="54">
        <v>5</v>
      </c>
      <c r="E4" s="53" t="s">
        <v>126</v>
      </c>
      <c r="F4" s="54">
        <v>3</v>
      </c>
      <c r="H4" s="55" t="s">
        <v>127</v>
      </c>
      <c r="I4" s="56">
        <v>3</v>
      </c>
    </row>
    <row r="5" spans="2:9">
      <c r="B5" s="57" t="s">
        <v>128</v>
      </c>
      <c r="C5" s="58">
        <v>4</v>
      </c>
      <c r="E5" s="57" t="s">
        <v>129</v>
      </c>
      <c r="F5" s="58">
        <v>2</v>
      </c>
      <c r="H5" s="55" t="s">
        <v>130</v>
      </c>
      <c r="I5" s="56">
        <v>2</v>
      </c>
    </row>
    <row r="6" spans="2:9" ht="27.6">
      <c r="B6" s="57" t="s">
        <v>131</v>
      </c>
      <c r="C6" s="54">
        <v>3</v>
      </c>
      <c r="E6" s="57" t="s">
        <v>132</v>
      </c>
      <c r="F6" s="59">
        <v>1</v>
      </c>
      <c r="H6" s="57" t="s">
        <v>133</v>
      </c>
      <c r="I6" s="60">
        <v>1</v>
      </c>
    </row>
    <row r="7" spans="2:9">
      <c r="B7" s="57" t="s">
        <v>134</v>
      </c>
      <c r="C7" s="54">
        <v>2</v>
      </c>
      <c r="H7" s="61"/>
      <c r="I7" s="62"/>
    </row>
    <row r="8" spans="2:9" ht="29.4" customHeight="1">
      <c r="B8" s="57" t="s">
        <v>135</v>
      </c>
      <c r="C8" s="54">
        <v>1</v>
      </c>
      <c r="E8" s="50" t="s">
        <v>16</v>
      </c>
      <c r="F8" s="50" t="s">
        <v>122</v>
      </c>
      <c r="H8" s="52" t="s">
        <v>136</v>
      </c>
      <c r="I8" s="50" t="s">
        <v>122</v>
      </c>
    </row>
    <row r="9" spans="2:9" ht="19.95" customHeight="1">
      <c r="B9" s="63" t="s">
        <v>137</v>
      </c>
      <c r="C9" s="64">
        <v>0</v>
      </c>
      <c r="E9" s="57" t="s">
        <v>138</v>
      </c>
      <c r="F9" s="60">
        <v>1</v>
      </c>
      <c r="H9" s="65" t="s">
        <v>139</v>
      </c>
      <c r="I9" s="60">
        <v>4</v>
      </c>
    </row>
    <row r="10" spans="2:9" ht="19.95" customHeight="1">
      <c r="B10" s="66"/>
      <c r="C10" s="66"/>
      <c r="E10" s="57" t="s">
        <v>140</v>
      </c>
      <c r="F10" s="60">
        <v>2</v>
      </c>
      <c r="H10" s="65" t="s">
        <v>141</v>
      </c>
      <c r="I10" s="60">
        <v>3</v>
      </c>
    </row>
    <row r="11" spans="2:9" ht="27.6">
      <c r="B11" s="67" t="s">
        <v>142</v>
      </c>
      <c r="C11" s="50" t="s">
        <v>122</v>
      </c>
      <c r="E11" s="57" t="s">
        <v>143</v>
      </c>
      <c r="F11" s="60">
        <v>3</v>
      </c>
      <c r="H11" s="68" t="s">
        <v>144</v>
      </c>
      <c r="I11" s="60">
        <v>2</v>
      </c>
    </row>
    <row r="12" spans="2:9">
      <c r="B12" s="55" t="s">
        <v>145</v>
      </c>
      <c r="C12" s="54">
        <v>5</v>
      </c>
      <c r="E12" s="57" t="s">
        <v>146</v>
      </c>
      <c r="F12" s="60">
        <v>4</v>
      </c>
      <c r="H12" s="69" t="s">
        <v>147</v>
      </c>
      <c r="I12" s="60">
        <v>1</v>
      </c>
    </row>
    <row r="13" spans="2:9">
      <c r="B13" s="55" t="s">
        <v>148</v>
      </c>
      <c r="C13" s="54">
        <v>4</v>
      </c>
      <c r="E13" s="57" t="s">
        <v>149</v>
      </c>
      <c r="F13" s="60">
        <v>5</v>
      </c>
    </row>
    <row r="14" spans="2:9">
      <c r="B14" s="55" t="s">
        <v>150</v>
      </c>
      <c r="C14" s="54">
        <v>3</v>
      </c>
    </row>
    <row r="15" spans="2:9">
      <c r="B15" s="55" t="s">
        <v>151</v>
      </c>
      <c r="C15" s="54">
        <v>2</v>
      </c>
    </row>
    <row r="16" spans="2:9">
      <c r="B16" s="55" t="s">
        <v>152</v>
      </c>
      <c r="C16" s="54">
        <v>1</v>
      </c>
    </row>
    <row r="18" spans="2:3" ht="27.6">
      <c r="B18" s="50" t="s">
        <v>163</v>
      </c>
      <c r="C18" s="50" t="s">
        <v>122</v>
      </c>
    </row>
    <row r="19" spans="2:3" ht="27.6">
      <c r="B19" s="57" t="s">
        <v>164</v>
      </c>
      <c r="C19" s="60">
        <v>5</v>
      </c>
    </row>
    <row r="20" spans="2:3" ht="27.6">
      <c r="B20" s="57" t="s">
        <v>165</v>
      </c>
      <c r="C20" s="60">
        <v>3</v>
      </c>
    </row>
    <row r="21" spans="2:3">
      <c r="B21" s="122" t="s">
        <v>166</v>
      </c>
      <c r="C21" s="123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6" t="s">
        <v>101</v>
      </c>
      <c r="C2" s="257"/>
      <c r="D2" s="257"/>
      <c r="E2" s="257"/>
      <c r="F2" s="258"/>
    </row>
    <row r="3" spans="2:6" ht="15" thickBot="1">
      <c r="B3" s="250" t="s">
        <v>100</v>
      </c>
      <c r="C3" s="251"/>
      <c r="D3" s="251"/>
      <c r="E3" s="251"/>
      <c r="F3" s="252"/>
    </row>
    <row r="4" spans="2:6" ht="15" thickBot="1">
      <c r="B4" s="253" t="s">
        <v>98</v>
      </c>
      <c r="C4" s="254"/>
      <c r="D4" s="254"/>
      <c r="E4" s="254"/>
      <c r="F4" s="255"/>
    </row>
    <row r="5" spans="2:6" ht="15" thickBot="1">
      <c r="B5" s="253" t="s">
        <v>99</v>
      </c>
      <c r="C5" s="254"/>
      <c r="D5" s="254"/>
      <c r="E5" s="254"/>
      <c r="F5" s="255"/>
    </row>
    <row r="6" spans="2:6" ht="15" thickBot="1">
      <c r="B6" s="36" t="s">
        <v>57</v>
      </c>
      <c r="C6" s="36" t="s">
        <v>58</v>
      </c>
      <c r="D6" s="37" t="s">
        <v>59</v>
      </c>
      <c r="E6" s="38" t="s">
        <v>60</v>
      </c>
      <c r="F6" s="38" t="s">
        <v>61</v>
      </c>
    </row>
    <row r="7" spans="2:6" ht="26.25" customHeight="1">
      <c r="B7" s="264">
        <v>1</v>
      </c>
      <c r="C7" s="262" t="s">
        <v>92</v>
      </c>
      <c r="D7" s="28" t="s">
        <v>62</v>
      </c>
      <c r="E7" s="26">
        <v>5</v>
      </c>
      <c r="F7" s="259"/>
    </row>
    <row r="8" spans="2:6" ht="26.25" customHeight="1">
      <c r="B8" s="265"/>
      <c r="C8" s="263"/>
      <c r="D8" s="29" t="s">
        <v>63</v>
      </c>
      <c r="E8" s="24">
        <v>4</v>
      </c>
      <c r="F8" s="260"/>
    </row>
    <row r="9" spans="2:6" ht="26.25" customHeight="1">
      <c r="B9" s="265"/>
      <c r="C9" s="263"/>
      <c r="D9" s="29" t="s">
        <v>64</v>
      </c>
      <c r="E9" s="24">
        <v>3</v>
      </c>
      <c r="F9" s="260"/>
    </row>
    <row r="10" spans="2:6" ht="26.25" customHeight="1">
      <c r="B10" s="265"/>
      <c r="C10" s="263"/>
      <c r="D10" s="29" t="s">
        <v>65</v>
      </c>
      <c r="E10" s="24">
        <v>2</v>
      </c>
      <c r="F10" s="260"/>
    </row>
    <row r="11" spans="2:6" ht="26.25" customHeight="1" thickBot="1">
      <c r="B11" s="265"/>
      <c r="C11" s="263"/>
      <c r="D11" s="30" t="s">
        <v>66</v>
      </c>
      <c r="E11" s="27">
        <v>1</v>
      </c>
      <c r="F11" s="261"/>
    </row>
    <row r="12" spans="2:6" ht="26.25" customHeight="1">
      <c r="B12" s="264">
        <v>2</v>
      </c>
      <c r="C12" s="262" t="s">
        <v>93</v>
      </c>
      <c r="D12" s="28" t="s">
        <v>67</v>
      </c>
      <c r="E12" s="26">
        <v>5</v>
      </c>
      <c r="F12" s="259"/>
    </row>
    <row r="13" spans="2:6" ht="26.25" customHeight="1">
      <c r="B13" s="265"/>
      <c r="C13" s="263"/>
      <c r="D13" s="29" t="s">
        <v>68</v>
      </c>
      <c r="E13" s="24">
        <v>4</v>
      </c>
      <c r="F13" s="260"/>
    </row>
    <row r="14" spans="2:6" ht="26.25" customHeight="1">
      <c r="B14" s="265"/>
      <c r="C14" s="263"/>
      <c r="D14" s="29" t="s">
        <v>69</v>
      </c>
      <c r="E14" s="24">
        <v>3</v>
      </c>
      <c r="F14" s="260"/>
    </row>
    <row r="15" spans="2:6" ht="26.25" customHeight="1">
      <c r="B15" s="265"/>
      <c r="C15" s="263"/>
      <c r="D15" s="29" t="s">
        <v>70</v>
      </c>
      <c r="E15" s="24">
        <v>2</v>
      </c>
      <c r="F15" s="260"/>
    </row>
    <row r="16" spans="2:6" ht="26.25" customHeight="1" thickBot="1">
      <c r="B16" s="265"/>
      <c r="C16" s="263"/>
      <c r="D16" s="30" t="s">
        <v>71</v>
      </c>
      <c r="E16" s="27">
        <v>1</v>
      </c>
      <c r="F16" s="261"/>
    </row>
    <row r="17" spans="2:6" ht="26.25" customHeight="1">
      <c r="B17" s="264">
        <v>3</v>
      </c>
      <c r="C17" s="262" t="s">
        <v>94</v>
      </c>
      <c r="D17" s="28" t="s">
        <v>72</v>
      </c>
      <c r="E17" s="26">
        <v>5</v>
      </c>
      <c r="F17" s="259"/>
    </row>
    <row r="18" spans="2:6" ht="26.25" customHeight="1">
      <c r="B18" s="265"/>
      <c r="C18" s="263"/>
      <c r="D18" s="29" t="s">
        <v>73</v>
      </c>
      <c r="E18" s="24">
        <v>4</v>
      </c>
      <c r="F18" s="260"/>
    </row>
    <row r="19" spans="2:6" ht="26.25" customHeight="1">
      <c r="B19" s="265"/>
      <c r="C19" s="263"/>
      <c r="D19" s="29" t="s">
        <v>75</v>
      </c>
      <c r="E19" s="24">
        <v>3</v>
      </c>
      <c r="F19" s="260"/>
    </row>
    <row r="20" spans="2:6" ht="26.25" customHeight="1">
      <c r="B20" s="265"/>
      <c r="C20" s="263"/>
      <c r="D20" s="29" t="s">
        <v>76</v>
      </c>
      <c r="E20" s="24">
        <v>2</v>
      </c>
      <c r="F20" s="260"/>
    </row>
    <row r="21" spans="2:6" ht="26.25" customHeight="1" thickBot="1">
      <c r="B21" s="265"/>
      <c r="C21" s="263"/>
      <c r="D21" s="30" t="s">
        <v>74</v>
      </c>
      <c r="E21" s="27">
        <v>1</v>
      </c>
      <c r="F21" s="261"/>
    </row>
    <row r="22" spans="2:6" ht="26.25" customHeight="1">
      <c r="B22" s="264">
        <v>4</v>
      </c>
      <c r="C22" s="262" t="s">
        <v>95</v>
      </c>
      <c r="D22" s="28" t="s">
        <v>79</v>
      </c>
      <c r="E22" s="26">
        <v>5</v>
      </c>
      <c r="F22" s="259"/>
    </row>
    <row r="23" spans="2:6" ht="26.25" customHeight="1">
      <c r="B23" s="265"/>
      <c r="C23" s="263"/>
      <c r="D23" s="29" t="s">
        <v>80</v>
      </c>
      <c r="E23" s="24">
        <v>4</v>
      </c>
      <c r="F23" s="260"/>
    </row>
    <row r="24" spans="2:6" ht="26.25" customHeight="1">
      <c r="B24" s="265"/>
      <c r="C24" s="263"/>
      <c r="D24" s="29" t="s">
        <v>77</v>
      </c>
      <c r="E24" s="24">
        <v>3</v>
      </c>
      <c r="F24" s="260"/>
    </row>
    <row r="25" spans="2:6" ht="26.25" customHeight="1">
      <c r="B25" s="265"/>
      <c r="C25" s="263"/>
      <c r="D25" s="29" t="s">
        <v>78</v>
      </c>
      <c r="E25" s="24">
        <v>2</v>
      </c>
      <c r="F25" s="260"/>
    </row>
    <row r="26" spans="2:6" ht="26.25" customHeight="1" thickBot="1">
      <c r="B26" s="265"/>
      <c r="C26" s="263"/>
      <c r="D26" s="30" t="s">
        <v>81</v>
      </c>
      <c r="E26" s="27">
        <v>1</v>
      </c>
      <c r="F26" s="261"/>
    </row>
    <row r="27" spans="2:6" ht="27.6">
      <c r="B27" s="264">
        <v>5</v>
      </c>
      <c r="C27" s="262" t="s">
        <v>96</v>
      </c>
      <c r="D27" s="28" t="s">
        <v>82</v>
      </c>
      <c r="E27" s="26">
        <v>5</v>
      </c>
      <c r="F27" s="259"/>
    </row>
    <row r="28" spans="2:6" ht="27.6">
      <c r="B28" s="265"/>
      <c r="C28" s="263"/>
      <c r="D28" s="29" t="s">
        <v>84</v>
      </c>
      <c r="E28" s="24">
        <v>4</v>
      </c>
      <c r="F28" s="260"/>
    </row>
    <row r="29" spans="2:6" ht="27.6">
      <c r="B29" s="265"/>
      <c r="C29" s="263"/>
      <c r="D29" s="29" t="s">
        <v>83</v>
      </c>
      <c r="E29" s="24">
        <v>3</v>
      </c>
      <c r="F29" s="260"/>
    </row>
    <row r="30" spans="2:6" ht="41.4">
      <c r="B30" s="265"/>
      <c r="C30" s="263"/>
      <c r="D30" s="29" t="s">
        <v>85</v>
      </c>
      <c r="E30" s="24">
        <v>2</v>
      </c>
      <c r="F30" s="260"/>
    </row>
    <row r="31" spans="2:6" ht="55.8" thickBot="1">
      <c r="B31" s="265"/>
      <c r="C31" s="263"/>
      <c r="D31" s="30" t="s">
        <v>86</v>
      </c>
      <c r="E31" s="27">
        <v>1</v>
      </c>
      <c r="F31" s="261"/>
    </row>
    <row r="32" spans="2:6" ht="27.6">
      <c r="B32" s="264">
        <v>6</v>
      </c>
      <c r="C32" s="262" t="s">
        <v>97</v>
      </c>
      <c r="D32" s="28" t="s">
        <v>87</v>
      </c>
      <c r="E32" s="26">
        <v>5</v>
      </c>
      <c r="F32" s="259"/>
    </row>
    <row r="33" spans="2:6" ht="41.4">
      <c r="B33" s="265"/>
      <c r="C33" s="266"/>
      <c r="D33" s="29" t="s">
        <v>88</v>
      </c>
      <c r="E33" s="24">
        <v>4</v>
      </c>
      <c r="F33" s="260"/>
    </row>
    <row r="34" spans="2:6" ht="41.4">
      <c r="B34" s="265"/>
      <c r="C34" s="266"/>
      <c r="D34" s="29" t="s">
        <v>89</v>
      </c>
      <c r="E34" s="24">
        <v>3</v>
      </c>
      <c r="F34" s="260"/>
    </row>
    <row r="35" spans="2:6" ht="41.4">
      <c r="B35" s="265"/>
      <c r="C35" s="266"/>
      <c r="D35" s="29" t="s">
        <v>90</v>
      </c>
      <c r="E35" s="24">
        <v>2</v>
      </c>
      <c r="F35" s="260"/>
    </row>
    <row r="36" spans="2:6" ht="42" thickBot="1">
      <c r="B36" s="268"/>
      <c r="C36" s="267"/>
      <c r="D36" s="31" t="s">
        <v>91</v>
      </c>
      <c r="E36" s="25">
        <v>1</v>
      </c>
      <c r="F36" s="261"/>
    </row>
    <row r="37" spans="2:6">
      <c r="B37" s="16"/>
      <c r="C37" s="17"/>
      <c r="D37" s="34"/>
      <c r="E37" s="17"/>
      <c r="F37" s="18"/>
    </row>
    <row r="38" spans="2:6">
      <c r="B38" s="33" t="s">
        <v>102</v>
      </c>
      <c r="C38" s="17"/>
      <c r="D38" s="34"/>
      <c r="E38" s="17"/>
      <c r="F38" s="18"/>
    </row>
    <row r="39" spans="2:6">
      <c r="B39" s="33" t="s">
        <v>103</v>
      </c>
      <c r="C39" s="17"/>
      <c r="D39" s="34"/>
      <c r="E39" s="17"/>
      <c r="F39" s="18"/>
    </row>
    <row r="40" spans="2:6">
      <c r="B40" s="33" t="s">
        <v>104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105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106</v>
      </c>
      <c r="C44" s="46" t="s">
        <v>107</v>
      </c>
      <c r="D44" s="34"/>
      <c r="E44" s="17"/>
      <c r="F44" s="18"/>
    </row>
    <row r="45" spans="2:6">
      <c r="B45" s="39" t="s">
        <v>108</v>
      </c>
      <c r="C45" s="40" t="s">
        <v>113</v>
      </c>
      <c r="D45" s="34"/>
      <c r="E45" s="17"/>
      <c r="F45" s="18"/>
    </row>
    <row r="46" spans="2:6">
      <c r="B46" s="41" t="s">
        <v>109</v>
      </c>
      <c r="C46" s="42" t="s">
        <v>114</v>
      </c>
      <c r="D46" s="34"/>
      <c r="E46" s="17"/>
      <c r="F46" s="18"/>
    </row>
    <row r="47" spans="2:6">
      <c r="B47" s="41" t="s">
        <v>110</v>
      </c>
      <c r="C47" s="42" t="s">
        <v>115</v>
      </c>
      <c r="D47" s="34"/>
      <c r="E47" s="17"/>
      <c r="F47" s="18"/>
    </row>
    <row r="48" spans="2:6">
      <c r="B48" s="41" t="s">
        <v>111</v>
      </c>
      <c r="C48" s="42" t="s">
        <v>116</v>
      </c>
      <c r="D48" s="34"/>
      <c r="E48" s="17"/>
      <c r="F48" s="18"/>
    </row>
    <row r="49" spans="2:6" ht="15" thickBot="1">
      <c r="B49" s="43" t="s">
        <v>112</v>
      </c>
      <c r="C49" s="44" t="s">
        <v>117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118</v>
      </c>
      <c r="D53" s="35"/>
      <c r="E53" s="49" t="s">
        <v>119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20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21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22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23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24</v>
      </c>
    </row>
    <row r="2" spans="1:10" ht="14.4">
      <c r="A2" t="s">
        <v>25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26</v>
      </c>
      <c r="J2">
        <v>1</v>
      </c>
    </row>
    <row r="3" spans="1:10" ht="14.4">
      <c r="A3" t="s">
        <v>27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28</v>
      </c>
      <c r="J3">
        <v>0.5</v>
      </c>
    </row>
    <row r="4" spans="1:10" ht="14.4">
      <c r="A4" t="s">
        <v>29</v>
      </c>
      <c r="B4" s="14">
        <f t="shared" si="0"/>
        <v>1.6666666666666666E-2</v>
      </c>
      <c r="C4">
        <v>1</v>
      </c>
      <c r="I4" t="s">
        <v>30</v>
      </c>
      <c r="J4">
        <v>0.05</v>
      </c>
    </row>
    <row r="5" spans="1:10" ht="14.4">
      <c r="A5" t="s">
        <v>31</v>
      </c>
      <c r="B5" s="14">
        <f t="shared" si="0"/>
        <v>3.3333333333333333E-2</v>
      </c>
      <c r="C5">
        <v>2</v>
      </c>
    </row>
    <row r="6" spans="1:10" ht="14.4">
      <c r="A6" t="s">
        <v>32</v>
      </c>
      <c r="B6" s="14">
        <f t="shared" si="0"/>
        <v>0.05</v>
      </c>
      <c r="C6">
        <v>3</v>
      </c>
    </row>
    <row r="7" spans="1:10" ht="14.4">
      <c r="A7" t="s">
        <v>33</v>
      </c>
      <c r="B7" s="14">
        <f t="shared" si="0"/>
        <v>6.6666666666666666E-2</v>
      </c>
      <c r="C7">
        <v>4</v>
      </c>
      <c r="I7" t="s">
        <v>34</v>
      </c>
      <c r="J7">
        <v>0.05</v>
      </c>
    </row>
    <row r="8" spans="1:10" ht="14.4">
      <c r="A8" t="s">
        <v>35</v>
      </c>
      <c r="B8" s="14">
        <f t="shared" si="0"/>
        <v>8.3333333333333329E-2</v>
      </c>
      <c r="C8">
        <v>5</v>
      </c>
      <c r="I8" t="s">
        <v>36</v>
      </c>
      <c r="J8">
        <v>0.5</v>
      </c>
    </row>
    <row r="9" spans="1:10" ht="14.4">
      <c r="A9" t="s">
        <v>37</v>
      </c>
      <c r="B9" s="14">
        <f t="shared" si="0"/>
        <v>0.1</v>
      </c>
      <c r="C9">
        <v>6</v>
      </c>
      <c r="I9" t="s">
        <v>38</v>
      </c>
      <c r="J9">
        <v>1</v>
      </c>
    </row>
    <row r="10" spans="1:10" ht="14.4">
      <c r="A10" t="s">
        <v>39</v>
      </c>
      <c r="B10" s="14">
        <f t="shared" si="0"/>
        <v>0.11666666666666667</v>
      </c>
      <c r="C10">
        <v>7</v>
      </c>
    </row>
    <row r="11" spans="1:10" ht="14.4">
      <c r="A11" t="s">
        <v>40</v>
      </c>
      <c r="B11" s="14">
        <f t="shared" si="0"/>
        <v>0.13333333333333333</v>
      </c>
      <c r="C11">
        <v>8</v>
      </c>
    </row>
    <row r="12" spans="1:10" ht="14.4">
      <c r="A12" t="s">
        <v>41</v>
      </c>
      <c r="B12" s="14">
        <f t="shared" si="0"/>
        <v>0.16666666666666666</v>
      </c>
      <c r="C12">
        <v>10</v>
      </c>
    </row>
    <row r="13" spans="1:10" ht="14.4">
      <c r="A13" t="s">
        <v>42</v>
      </c>
      <c r="B13" s="14">
        <f t="shared" si="0"/>
        <v>0.25</v>
      </c>
      <c r="C13">
        <v>15</v>
      </c>
    </row>
    <row r="14" spans="1:10" ht="14.4">
      <c r="A14" t="s">
        <v>43</v>
      </c>
      <c r="B14" s="14">
        <f t="shared" si="0"/>
        <v>0.33333333333333331</v>
      </c>
      <c r="C14">
        <v>20</v>
      </c>
    </row>
    <row r="15" spans="1:10" ht="14.4">
      <c r="A15" t="s">
        <v>44</v>
      </c>
      <c r="B15" s="14">
        <f t="shared" si="0"/>
        <v>0.41666666666666669</v>
      </c>
      <c r="C15">
        <v>25</v>
      </c>
    </row>
    <row r="16" spans="1:10" ht="14.4">
      <c r="A16" t="s">
        <v>45</v>
      </c>
      <c r="B16" s="14">
        <f t="shared" si="0"/>
        <v>0.5</v>
      </c>
      <c r="C16">
        <v>30</v>
      </c>
    </row>
    <row r="17" spans="1:3" ht="14.4">
      <c r="A17" t="s">
        <v>46</v>
      </c>
      <c r="B17" s="14">
        <f t="shared" si="0"/>
        <v>0.66666666666666663</v>
      </c>
      <c r="C17">
        <v>40</v>
      </c>
    </row>
    <row r="18" spans="1:3" ht="14.4">
      <c r="A18" t="s">
        <v>47</v>
      </c>
      <c r="B18" s="14">
        <f t="shared" si="0"/>
        <v>0.75</v>
      </c>
      <c r="C18">
        <v>45</v>
      </c>
    </row>
    <row r="19" spans="1:3" ht="14.4">
      <c r="A19" t="s">
        <v>48</v>
      </c>
      <c r="B19" s="14">
        <f t="shared" si="0"/>
        <v>1</v>
      </c>
      <c r="C19">
        <v>60</v>
      </c>
    </row>
    <row r="20" spans="1:3" ht="14.4">
      <c r="A20" t="s">
        <v>49</v>
      </c>
      <c r="B20" s="14">
        <v>1</v>
      </c>
      <c r="C20">
        <v>90</v>
      </c>
    </row>
    <row r="21" spans="1:3" ht="15.75" customHeight="1">
      <c r="A21" t="s">
        <v>50</v>
      </c>
      <c r="B21" s="14">
        <v>1</v>
      </c>
      <c r="C21">
        <v>120</v>
      </c>
    </row>
    <row r="22" spans="1:3" ht="15.75" customHeight="1">
      <c r="A22" t="s">
        <v>51</v>
      </c>
      <c r="B22" s="14">
        <v>1</v>
      </c>
      <c r="C22">
        <v>180</v>
      </c>
    </row>
    <row r="23" spans="1:3" ht="15.75" customHeight="1">
      <c r="A23" t="s">
        <v>52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53</v>
      </c>
      <c r="B24" s="14">
        <f t="shared" si="1"/>
        <v>1.6666666666666666E-2</v>
      </c>
      <c r="C24">
        <v>1</v>
      </c>
    </row>
    <row r="25" spans="1:3" ht="15.75" customHeight="1">
      <c r="A25" t="s">
        <v>54</v>
      </c>
      <c r="B25" s="14">
        <f t="shared" si="1"/>
        <v>1.6666666666666666E-2</v>
      </c>
      <c r="C25">
        <v>1</v>
      </c>
    </row>
    <row r="26" spans="1:3" ht="15.75" customHeight="1">
      <c r="A26" t="s">
        <v>55</v>
      </c>
      <c r="B26" s="14">
        <f t="shared" si="1"/>
        <v>1.6666666666666666E-2</v>
      </c>
      <c r="C26">
        <v>1</v>
      </c>
    </row>
    <row r="27" spans="1:3" ht="15.75" customHeight="1">
      <c r="A27" t="s">
        <v>56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2025-10-22T14:40:50Z</dcterms:modified>
</cp:coreProperties>
</file>