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302" documentId="8_{0FBC79A5-045F-4737-A033-D2E4601053CC}" xr6:coauthVersionLast="47" xr6:coauthVersionMax="47" xr10:uidLastSave="{82E147E9-DCC7-4B11-9D99-C79F43709239}"/>
  <bookViews>
    <workbookView xWindow="-108" yWindow="-108" windowWidth="23256" windowHeight="12456" activeTab="1" xr2:uid="{BEE41057-5EA2-409B-A0C3-DEAA7D053ED4}"/>
  </bookViews>
  <sheets>
    <sheet name="REQ 568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H14" i="2" s="1"/>
  <c r="F5" i="2"/>
  <c r="H13" i="2" s="1"/>
  <c r="F4" i="2"/>
  <c r="H12" i="2" s="1"/>
  <c r="F3" i="2"/>
  <c r="H11" i="2" s="1"/>
  <c r="I12" i="2"/>
  <c r="I11" i="2"/>
  <c r="G13" i="2"/>
  <c r="I13" i="2"/>
  <c r="J13" i="2"/>
  <c r="K13" i="2"/>
  <c r="L13" i="2"/>
  <c r="M13" i="2"/>
  <c r="N13" i="2"/>
  <c r="O12" i="2"/>
  <c r="O11" i="2"/>
  <c r="O13" i="2"/>
  <c r="O14" i="2"/>
  <c r="N12" i="2"/>
  <c r="N14" i="2"/>
  <c r="N11" i="2"/>
  <c r="M14" i="2"/>
  <c r="M12" i="2"/>
  <c r="M11" i="2"/>
  <c r="L14" i="2"/>
  <c r="L12" i="2"/>
  <c r="L11" i="2"/>
  <c r="K14" i="2"/>
  <c r="K12" i="2"/>
  <c r="K11" i="2"/>
  <c r="I14" i="2"/>
  <c r="G12" i="2"/>
  <c r="G11" i="2"/>
  <c r="N7" i="2"/>
  <c r="K15" i="2" l="1"/>
  <c r="O15" i="2"/>
  <c r="H15" i="2"/>
  <c r="N15" i="2"/>
  <c r="I15" i="2"/>
  <c r="L15" i="2"/>
  <c r="G15" i="2"/>
  <c r="M15" i="2"/>
  <c r="N16" i="2" l="1"/>
  <c r="H16" i="2"/>
  <c r="K16" i="2"/>
  <c r="I16" i="2"/>
  <c r="M16" i="2"/>
  <c r="L16" i="2"/>
</calcChain>
</file>

<file path=xl/sharedStrings.xml><?xml version="1.0" encoding="utf-8"?>
<sst xmlns="http://schemas.openxmlformats.org/spreadsheetml/2006/main" count="151" uniqueCount="77">
  <si>
    <t>Centro de Costos</t>
  </si>
  <si>
    <t/>
  </si>
  <si>
    <t>N°</t>
  </si>
  <si>
    <t>Cód. Prod./Serv.</t>
  </si>
  <si>
    <t>Producto/Servicio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</si>
  <si>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</si>
  <si>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</si>
  <si>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</si>
  <si>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</si>
  <si>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</si>
  <si>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</si>
  <si>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</si>
  <si>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</si>
  <si>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</si>
  <si>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</si>
  <si>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</si>
  <si>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</si>
  <si>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</si>
  <si>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</si>
  <si>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UNIDAD (BIENES)</t>
  </si>
  <si>
    <t>MANTENIMIENTO PLANTA PAITA</t>
  </si>
  <si>
    <t>OSF-ABC DISTRIB-NAVE</t>
  </si>
  <si>
    <t>CIF Fijo</t>
  </si>
  <si>
    <t>Mantenimiento</t>
  </si>
  <si>
    <t>METRO</t>
  </si>
  <si>
    <t>MANGUERA NEUMATICA 12MM</t>
  </si>
  <si>
    <t>140009274</t>
  </si>
  <si>
    <t>US GALON (3,7843 L)</t>
  </si>
  <si>
    <t>PINTURA LATEX CPP PATO BLANCO</t>
  </si>
  <si>
    <t>140010086</t>
  </si>
  <si>
    <t>KILOGRAMO</t>
  </si>
  <si>
    <t>ELECTRODO INOX AW  3/32" OERLIKON</t>
  </si>
  <si>
    <t>140006524</t>
  </si>
  <si>
    <t>PISTOLA REGADERA PLAST 2 FUNCIONES</t>
  </si>
  <si>
    <t>140010738</t>
  </si>
  <si>
    <t>Sub Total CU A.:</t>
  </si>
  <si>
    <t>Total:</t>
  </si>
  <si>
    <t>Dysmar</t>
  </si>
  <si>
    <t>Ferreteria Roal</t>
  </si>
  <si>
    <t>CRED 15 DIAS</t>
  </si>
  <si>
    <t>Metal Trading</t>
  </si>
  <si>
    <t>CRED 30 DIAS</t>
  </si>
  <si>
    <t>Alffa</t>
  </si>
  <si>
    <t>CONTADO</t>
  </si>
  <si>
    <t>Condición de pago</t>
  </si>
  <si>
    <t>Condición de pago3</t>
  </si>
  <si>
    <t>Condición de pago2</t>
  </si>
  <si>
    <t>Condición de pago4</t>
  </si>
  <si>
    <t>Condición de pago5</t>
  </si>
  <si>
    <t>Martec</t>
  </si>
  <si>
    <t>CRED 45 DIAS</t>
  </si>
  <si>
    <t>Condición de pago6</t>
  </si>
  <si>
    <t>COMERCIAL MEFA</t>
  </si>
  <si>
    <t>A TRATAR</t>
  </si>
  <si>
    <t>INSUMIN</t>
  </si>
  <si>
    <t>PRECIO REF DEL SISTEMA</t>
  </si>
  <si>
    <t>PROV. DYSMAR</t>
  </si>
  <si>
    <t>PROV. FERRETERIA ROAL</t>
  </si>
  <si>
    <t>PROV. METAL TRADING</t>
  </si>
  <si>
    <t>PROV. ALFFA</t>
  </si>
  <si>
    <t>PROV. MARTEC</t>
  </si>
  <si>
    <t>PROV. COMERCIAL MEFA</t>
  </si>
  <si>
    <t>PROV. INSUMIN</t>
  </si>
  <si>
    <t>CUADRO COMPARATIVO DE ALTERNATIVAS DE COMPRA</t>
  </si>
  <si>
    <t>TOTAL</t>
  </si>
  <si>
    <t>Condición de pago7</t>
  </si>
  <si>
    <t>Condición de pago8</t>
  </si>
  <si>
    <t>SSG</t>
  </si>
  <si>
    <t>ANÁLISIS HISTÓRICO DE PRECIO SISTEMA VS PROPUESTAS DE COTIZACIÓN</t>
  </si>
  <si>
    <t>PROV SSG</t>
  </si>
  <si>
    <t>CREDITO 30 D</t>
  </si>
  <si>
    <t>CREDITO 15 D</t>
  </si>
  <si>
    <t>PROVEEDOR FINAL</t>
  </si>
  <si>
    <t>Ferretería Roal</t>
  </si>
  <si>
    <t>Comentario</t>
  </si>
  <si>
    <t>AHORRO</t>
  </si>
  <si>
    <t xml:space="preserve">Se decidió por el proveedor Ferretería Roal, por ser puesto en planta, adicional se consideró la línea de crédito de 15 días.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</si>
</sst>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S/&quot;\ * #,##0.00_-;\-&quot;S/&quot;\ * #,##0.00_-;_-&quot;S/&quot;\ * &quot;-&quot;??_-;_-@_-"/>
    <numFmt numFmtId="164" formatCode="#,##0.000"/>
    <numFmt numFmtId="165" formatCode="#,##0.0000"/>
    <numFmt numFmtId="166" formatCode="###,##0.0000"/>
    <numFmt numFmtId="167" formatCode="#,###,##0.0000"/>
    <numFmt numFmtId="168" formatCode="_-[$S/-280A]\ * #,##0.00_-;\-[$S/-280A]\ * #,##0.00_-;_-[$S/-280A]\ * &quot;-&quot;??_-;_-@_-"/>
  </numFmts>
  <fonts count="22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8"/>
      <color theme="8" tint="-0.249977111117893"/>
      <name val="Calibri"/>
      <family val="2"/>
    </font>
    <font>
      <b/>
      <sz val="10"/>
      <color indexed="63"/>
      <name val="Calibri"/>
      <family val="2"/>
    </font>
    <font>
      <b/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10" fillId="0" borderId="0"/>
  </cellStyleXfs>
  <cellXfs count="96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right" vertical="top"/>
    </xf>
    <xf numFmtId="49" fontId="7" fillId="0" borderId="2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right" vertical="top"/>
    </xf>
    <xf numFmtId="49" fontId="7" fillId="0" borderId="9" xfId="0" applyNumberFormat="1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168" fontId="7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8" fontId="7" fillId="0" borderId="2" xfId="2" applyNumberFormat="1" applyFont="1" applyFill="1" applyBorder="1" applyAlignment="1">
      <alignment horizontal="center" vertical="center"/>
    </xf>
    <xf numFmtId="168" fontId="7" fillId="0" borderId="3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4" borderId="0" xfId="0" applyFont="1" applyFill="1" applyAlignment="1">
      <alignment horizontal="center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8" xfId="0" applyNumberFormat="1" applyFont="1" applyFill="1" applyBorder="1" applyAlignment="1">
      <alignment horizontal="center" vertical="top" wrapText="1"/>
    </xf>
    <xf numFmtId="168" fontId="9" fillId="0" borderId="2" xfId="2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top" wrapText="1"/>
    </xf>
    <xf numFmtId="168" fontId="11" fillId="0" borderId="2" xfId="0" applyNumberFormat="1" applyFont="1" applyFill="1" applyBorder="1" applyAlignment="1">
      <alignment horizontal="center" vertical="center"/>
    </xf>
    <xf numFmtId="168" fontId="11" fillId="0" borderId="3" xfId="0" applyNumberFormat="1" applyFont="1" applyFill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top" wrapText="1"/>
    </xf>
    <xf numFmtId="49" fontId="18" fillId="4" borderId="8" xfId="0" applyNumberFormat="1" applyFont="1" applyFill="1" applyBorder="1" applyAlignment="1">
      <alignment horizontal="center" vertical="top" wrapText="1"/>
    </xf>
    <xf numFmtId="168" fontId="19" fillId="0" borderId="2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68" fontId="19" fillId="0" borderId="3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10" fillId="5" borderId="15" xfId="3" applyFont="1" applyFill="1" applyBorder="1" applyAlignment="1">
      <alignment horizontal="left" vertical="top" wrapText="1"/>
    </xf>
    <xf numFmtId="0" fontId="10" fillId="0" borderId="0" xfId="3"/>
    <xf numFmtId="0" fontId="15" fillId="0" borderId="0" xfId="3" applyFont="1"/>
    <xf numFmtId="0" fontId="10" fillId="0" borderId="0" xfId="3" applyAlignment="1">
      <alignment vertical="top"/>
    </xf>
    <xf numFmtId="0" fontId="15" fillId="0" borderId="0" xfId="3" applyFont="1" applyBorder="1" applyAlignment="1">
      <alignment horizontal="center"/>
    </xf>
    <xf numFmtId="0" fontId="10" fillId="0" borderId="0" xfId="3" applyFont="1" applyBorder="1"/>
    <xf numFmtId="0" fontId="10" fillId="0" borderId="0" xfId="3" applyBorder="1"/>
    <xf numFmtId="0" fontId="10" fillId="0" borderId="0" xfId="3" applyFont="1" applyBorder="1" applyAlignment="1">
      <alignment horizontal="center" vertical="center"/>
    </xf>
    <xf numFmtId="0" fontId="10" fillId="0" borderId="0" xfId="3" applyBorder="1" applyAlignment="1">
      <alignment horizontal="center" vertical="center"/>
    </xf>
    <xf numFmtId="0" fontId="0" fillId="0" borderId="0" xfId="0" applyBorder="1"/>
    <xf numFmtId="0" fontId="10" fillId="5" borderId="0" xfId="3" applyFont="1" applyFill="1" applyBorder="1" applyAlignment="1">
      <alignment horizontal="left" vertical="top" wrapText="1"/>
    </xf>
    <xf numFmtId="0" fontId="15" fillId="0" borderId="11" xfId="3" applyFont="1" applyBorder="1" applyAlignment="1">
      <alignment horizontal="left"/>
    </xf>
    <xf numFmtId="0" fontId="15" fillId="0" borderId="13" xfId="3" applyFont="1" applyBorder="1" applyAlignment="1">
      <alignment horizontal="left"/>
    </xf>
    <xf numFmtId="0" fontId="17" fillId="4" borderId="2" xfId="0" applyFont="1" applyFill="1" applyBorder="1" applyAlignment="1">
      <alignment horizontal="center"/>
    </xf>
    <xf numFmtId="168" fontId="8" fillId="7" borderId="2" xfId="0" applyNumberFormat="1" applyFont="1" applyFill="1" applyBorder="1"/>
    <xf numFmtId="168" fontId="8" fillId="0" borderId="2" xfId="0" applyNumberFormat="1" applyFont="1" applyBorder="1"/>
    <xf numFmtId="168" fontId="8" fillId="7" borderId="3" xfId="0" applyNumberFormat="1" applyFont="1" applyFill="1" applyBorder="1"/>
    <xf numFmtId="0" fontId="8" fillId="0" borderId="0" xfId="0" applyFont="1"/>
    <xf numFmtId="168" fontId="8" fillId="0" borderId="0" xfId="0" applyNumberFormat="1" applyFont="1" applyAlignment="1">
      <alignment horizontal="center"/>
    </xf>
    <xf numFmtId="168" fontId="8" fillId="0" borderId="0" xfId="0" applyNumberFormat="1" applyFont="1"/>
    <xf numFmtId="168" fontId="20" fillId="2" borderId="21" xfId="0" applyNumberFormat="1" applyFont="1" applyFill="1" applyBorder="1" applyAlignment="1">
      <alignment horizontal="center" vertical="top"/>
    </xf>
    <xf numFmtId="166" fontId="12" fillId="6" borderId="10" xfId="0" applyNumberFormat="1" applyFont="1" applyFill="1" applyBorder="1" applyAlignment="1">
      <alignment horizontal="center" vertical="center"/>
    </xf>
    <xf numFmtId="168" fontId="8" fillId="6" borderId="12" xfId="0" applyNumberFormat="1" applyFont="1" applyFill="1" applyBorder="1"/>
    <xf numFmtId="0" fontId="8" fillId="6" borderId="12" xfId="0" applyFont="1" applyFill="1" applyBorder="1"/>
    <xf numFmtId="168" fontId="8" fillId="6" borderId="13" xfId="0" applyNumberFormat="1" applyFont="1" applyFill="1" applyBorder="1"/>
    <xf numFmtId="168" fontId="21" fillId="6" borderId="12" xfId="0" applyNumberFormat="1" applyFont="1" applyFill="1" applyBorder="1"/>
    <xf numFmtId="0" fontId="10" fillId="5" borderId="16" xfId="3" applyFont="1" applyFill="1" applyBorder="1" applyAlignment="1">
      <alignment horizontal="left" vertical="top" wrapText="1"/>
    </xf>
    <xf numFmtId="0" fontId="10" fillId="5" borderId="17" xfId="3" applyFont="1" applyFill="1" applyBorder="1" applyAlignment="1">
      <alignment horizontal="left" vertical="top" wrapText="1"/>
    </xf>
    <xf numFmtId="0" fontId="10" fillId="5" borderId="20" xfId="3" applyFont="1" applyFill="1" applyBorder="1" applyAlignment="1">
      <alignment horizontal="left" vertical="top" wrapText="1"/>
    </xf>
    <xf numFmtId="0" fontId="10" fillId="5" borderId="22" xfId="3" applyFont="1" applyFill="1" applyBorder="1" applyAlignment="1">
      <alignment horizontal="left" vertical="top" wrapText="1"/>
    </xf>
    <xf numFmtId="0" fontId="10" fillId="5" borderId="18" xfId="3" applyFont="1" applyFill="1" applyBorder="1" applyAlignment="1">
      <alignment horizontal="left" vertical="top" wrapText="1"/>
    </xf>
    <xf numFmtId="0" fontId="10" fillId="5" borderId="19" xfId="3" applyFont="1" applyFill="1" applyBorder="1" applyAlignment="1">
      <alignment horizontal="left" vertical="top" wrapText="1"/>
    </xf>
    <xf numFmtId="0" fontId="10" fillId="5" borderId="14" xfId="3" applyFont="1" applyFill="1" applyBorder="1" applyAlignment="1">
      <alignment horizontal="left" vertical="top" wrapText="1"/>
    </xf>
    <xf numFmtId="168" fontId="8" fillId="0" borderId="2" xfId="0" applyNumberFormat="1" applyFont="1" applyFill="1" applyBorder="1"/>
    <xf numFmtId="0" fontId="8" fillId="0" borderId="0" xfId="0" applyFont="1" applyBorder="1"/>
    <xf numFmtId="167" fontId="6" fillId="2" borderId="0" xfId="0" applyNumberFormat="1" applyFont="1" applyFill="1" applyBorder="1" applyAlignment="1">
      <alignment horizontal="right" vertical="top"/>
    </xf>
    <xf numFmtId="49" fontId="15" fillId="4" borderId="11" xfId="3" applyNumberFormat="1" applyFont="1" applyFill="1" applyBorder="1" applyAlignment="1">
      <alignment horizontal="center" vertical="center"/>
    </xf>
    <xf numFmtId="49" fontId="15" fillId="4" borderId="13" xfId="3" applyNumberFormat="1" applyFont="1" applyFill="1" applyBorder="1" applyAlignment="1">
      <alignment horizontal="center" vertical="center"/>
    </xf>
  </cellXfs>
  <cellStyles count="4">
    <cellStyle name="Moneda" xfId="2" builtinId="4"/>
    <cellStyle name="Normal" xfId="0" builtinId="0"/>
    <cellStyle name="Normal 2" xfId="1" xr:uid="{143158C3-3085-4FAB-B785-DCA135D1CCFC}"/>
    <cellStyle name="Normal 3" xfId="3" xr:uid="{EA5A47EC-7BF8-4223-9AB7-7A6849E1675A}"/>
  </cellStyles>
  <dxfs count="26"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theme="8" tint="-0.249977111117893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8" tint="-0.249977111117893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family val="2"/>
        <scheme val="none"/>
      </font>
      <numFmt numFmtId="168" formatCode="_-[$S/-280A]\ * #,##0.00_-;\-[$S/-280A]\ * #,##0.00_-;_-[$S/-280A]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164" formatCode="#,##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63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133ED2-BBC7-44B5-9A71-B3FD42AFF5F8}" name="Tabla2" displayName="Tabla2" ref="A2:U6" totalsRowShown="0" headerRowDxfId="25" dataDxfId="24" headerRowBorderDxfId="22" tableBorderDxfId="23" totalsRowBorderDxfId="21">
  <autoFilter ref="A2:U6" xr:uid="{02133ED2-BBC7-44B5-9A71-B3FD42AFF5F8}"/>
  <tableColumns count="21">
    <tableColumn id="1" xr3:uid="{0A6E0695-DE7A-4340-BE0B-4E391C2FD664}" name="Cód. Prod./Serv." dataDxfId="20"/>
    <tableColumn id="2" xr3:uid="{F856BA43-DEDA-4CE0-A782-977FD33EC079}" name="Producto/Servicio" dataDxfId="19"/>
    <tableColumn id="3" xr3:uid="{AFBC3255-286B-4CBB-8E01-5C67768D13EB}" name="Cantidad" dataDxfId="18"/>
    <tableColumn id="4" xr3:uid="{1C104C3A-33A5-4166-9ECC-4C8DA9D1A685}" name="Medida" dataDxfId="17"/>
    <tableColumn id="6" xr3:uid="{E3D99B61-D492-4F13-B3D3-00A217FD17D2}" name="Costo Unit. Ant. (S/)" dataDxfId="16"/>
    <tableColumn id="7" xr3:uid="{F4D30CCD-9E11-4322-B4D2-6986CF605885}" name="Dysmar" dataDxfId="15"/>
    <tableColumn id="8" xr3:uid="{1F0D1CDD-3C65-4D3E-9C97-C333E1F7E1DF}" name="Condición de pago" dataDxfId="14"/>
    <tableColumn id="9" xr3:uid="{99E1CCCB-A589-41FB-A32C-4407D741FF91}" name="Ferreteria Roal" dataDxfId="13"/>
    <tableColumn id="10" xr3:uid="{33DB203F-ECC6-47F1-AF38-3F1E5E8A232D}" name="Condición de pago2" dataDxfId="12"/>
    <tableColumn id="11" xr3:uid="{7DBD66C2-E48E-4163-BDAD-192861BC9DB8}" name="Metal Trading" dataDxfId="11"/>
    <tableColumn id="12" xr3:uid="{5E8C5C01-4090-4F59-83D8-E8EEC410C6CA}" name="Condición de pago3" dataDxfId="10"/>
    <tableColumn id="13" xr3:uid="{86A094C7-BAF9-4755-9B79-3C5683473AFB}" name="Alffa" dataDxfId="9" dataCellStyle="Moneda"/>
    <tableColumn id="14" xr3:uid="{B6EA0436-23C9-4156-8E7B-09EEB50A9C56}" name="Condición de pago4" dataDxfId="8"/>
    <tableColumn id="15" xr3:uid="{39260D13-DC42-49ED-9AE6-A4D73DADF722}" name="Martec" dataDxfId="7"/>
    <tableColumn id="16" xr3:uid="{DD08040C-22FC-4CFF-AD16-B9BED9D6A564}" name="Condición de pago5" dataDxfId="6"/>
    <tableColumn id="17" xr3:uid="{B4F99493-964E-4955-9C10-35CAE9597C18}" name="COMERCIAL MEFA" dataDxfId="5" dataCellStyle="Moneda"/>
    <tableColumn id="18" xr3:uid="{35C27FCB-2B92-4D6B-AB33-5AB623EC3ECA}" name="Condición de pago6" dataDxfId="4"/>
    <tableColumn id="19" xr3:uid="{95ECBA89-BCE0-4914-85BE-3281D22A2334}" name="INSUMIN" dataDxfId="3" dataCellStyle="Moneda"/>
    <tableColumn id="20" xr3:uid="{5D528904-C74F-4101-987A-B86DA803BF82}" name="Condición de pago7" dataDxfId="2"/>
    <tableColumn id="21" xr3:uid="{9A1025AB-FE0A-4B43-83F7-EA6F3107E401}" name="SSG" dataDxfId="0"/>
    <tableColumn id="22" xr3:uid="{108F8166-B06A-48E0-B4CA-45E90A6A731D}" name="Condición de pago8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DC1D-11BA-4F56-9749-CE14839A4F17}">
  <dimension ref="A1:S7"/>
  <sheetViews>
    <sheetView workbookViewId="0">
      <selection activeCell="E14" sqref="E14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2.44140625" customWidth="1"/>
    <col min="6" max="6" width="13.44140625" customWidth="1"/>
    <col min="7" max="7" width="12.88671875" customWidth="1"/>
    <col min="8" max="8" width="15.5546875" customWidth="1"/>
    <col min="9" max="9" width="13.109375" customWidth="1"/>
    <col min="10" max="10" width="33" customWidth="1"/>
    <col min="11" max="11" width="20.44140625" customWidth="1"/>
    <col min="12" max="12" width="24.6640625" customWidth="1"/>
    <col min="13" max="13" width="12.109375" customWidth="1"/>
    <col min="14" max="14" width="12.88671875" customWidth="1"/>
    <col min="15" max="17" width="8.5546875" customWidth="1"/>
    <col min="18" max="18" width="14.6640625" customWidth="1"/>
    <col min="19" max="19" width="22" customWidth="1"/>
    <col min="20" max="256" width="8.88671875" customWidth="1"/>
  </cols>
  <sheetData>
    <row r="1" spans="1:19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15</v>
      </c>
      <c r="G1" s="1" t="s">
        <v>16</v>
      </c>
      <c r="H1" s="1" t="s">
        <v>17</v>
      </c>
      <c r="I1" s="1" t="s">
        <v>9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6</v>
      </c>
      <c r="O1" s="1" t="s">
        <v>7</v>
      </c>
      <c r="P1" s="1" t="s">
        <v>8</v>
      </c>
      <c r="Q1" s="1" t="s">
        <v>10</v>
      </c>
      <c r="R1" s="1" t="s">
        <v>18</v>
      </c>
      <c r="S1" s="1" t="s">
        <v>0</v>
      </c>
    </row>
    <row r="2" spans="1:19" ht="16.5" customHeight="1">
      <c r="A2" s="3" t="s">
        <v>1</v>
      </c>
      <c r="B2" s="6">
        <v>7</v>
      </c>
      <c r="C2" s="3" t="s">
        <v>26</v>
      </c>
      <c r="D2" s="5" t="s">
        <v>25</v>
      </c>
      <c r="E2" s="4">
        <v>50</v>
      </c>
      <c r="F2" s="3" t="s">
        <v>24</v>
      </c>
      <c r="G2" s="9"/>
      <c r="H2" s="8">
        <v>10.169499999999999</v>
      </c>
      <c r="I2" s="7" t="s">
        <v>20</v>
      </c>
      <c r="J2" s="7" t="s">
        <v>21</v>
      </c>
      <c r="K2" s="5" t="s">
        <v>22</v>
      </c>
      <c r="L2" s="7" t="s">
        <v>23</v>
      </c>
      <c r="M2" s="3"/>
      <c r="N2" s="5"/>
      <c r="O2" s="3" t="s">
        <v>1</v>
      </c>
      <c r="P2" s="6">
        <v>1</v>
      </c>
    </row>
    <row r="3" spans="1:19" ht="16.5" customHeight="1">
      <c r="A3" s="10" t="s">
        <v>1</v>
      </c>
      <c r="B3" s="13">
        <v>8</v>
      </c>
      <c r="C3" s="10" t="s">
        <v>29</v>
      </c>
      <c r="D3" s="12" t="s">
        <v>28</v>
      </c>
      <c r="E3" s="11">
        <v>5</v>
      </c>
      <c r="F3" s="10" t="s">
        <v>27</v>
      </c>
      <c r="G3" s="16"/>
      <c r="H3" s="15">
        <v>45</v>
      </c>
      <c r="I3" s="14" t="s">
        <v>20</v>
      </c>
      <c r="J3" s="14" t="s">
        <v>21</v>
      </c>
      <c r="K3" s="12" t="s">
        <v>22</v>
      </c>
      <c r="L3" s="14" t="s">
        <v>23</v>
      </c>
      <c r="M3" s="10"/>
      <c r="N3" s="12"/>
      <c r="O3" s="10" t="s">
        <v>1</v>
      </c>
      <c r="P3" s="13">
        <v>1</v>
      </c>
    </row>
    <row r="4" spans="1:19" ht="16.5" customHeight="1">
      <c r="A4" s="10" t="s">
        <v>1</v>
      </c>
      <c r="B4" s="13">
        <v>10</v>
      </c>
      <c r="C4" s="10" t="s">
        <v>32</v>
      </c>
      <c r="D4" s="12" t="s">
        <v>31</v>
      </c>
      <c r="E4" s="11">
        <v>5</v>
      </c>
      <c r="F4" s="10" t="s">
        <v>30</v>
      </c>
      <c r="G4" s="16"/>
      <c r="H4" s="15">
        <v>117.8</v>
      </c>
      <c r="I4" s="14" t="s">
        <v>20</v>
      </c>
      <c r="J4" s="14" t="s">
        <v>21</v>
      </c>
      <c r="K4" s="12" t="s">
        <v>22</v>
      </c>
      <c r="L4" s="14" t="s">
        <v>23</v>
      </c>
      <c r="M4" s="10"/>
      <c r="N4" s="12"/>
      <c r="O4" s="10" t="s">
        <v>1</v>
      </c>
      <c r="P4" s="13">
        <v>1</v>
      </c>
    </row>
    <row r="5" spans="1:19" ht="16.5" customHeight="1">
      <c r="A5" s="10" t="s">
        <v>1</v>
      </c>
      <c r="B5" s="13">
        <v>14</v>
      </c>
      <c r="C5" s="10" t="s">
        <v>34</v>
      </c>
      <c r="D5" s="12" t="s">
        <v>33</v>
      </c>
      <c r="E5" s="11">
        <v>5</v>
      </c>
      <c r="F5" s="10" t="s">
        <v>19</v>
      </c>
      <c r="G5" s="16"/>
      <c r="H5" s="15">
        <v>0</v>
      </c>
      <c r="I5" s="14" t="s">
        <v>20</v>
      </c>
      <c r="J5" s="14" t="s">
        <v>21</v>
      </c>
      <c r="K5" s="12" t="s">
        <v>22</v>
      </c>
      <c r="L5" s="14" t="s">
        <v>23</v>
      </c>
      <c r="M5" s="10"/>
      <c r="N5" s="12"/>
      <c r="O5" s="10" t="s">
        <v>1</v>
      </c>
      <c r="P5" s="13">
        <v>1</v>
      </c>
    </row>
    <row r="6" spans="1:19" ht="10.95" customHeight="1">
      <c r="A6" s="21" t="s">
        <v>36</v>
      </c>
      <c r="B6" s="20">
        <v>14</v>
      </c>
      <c r="E6" s="19">
        <v>175</v>
      </c>
      <c r="G6" s="17" t="s">
        <v>35</v>
      </c>
      <c r="H6" s="18">
        <v>2046.9580000000001</v>
      </c>
    </row>
    <row r="7" spans="1:19" ht="4.05" customHeight="1">
      <c r="A7" s="21"/>
      <c r="B7" s="20"/>
      <c r="E7" s="19"/>
      <c r="H7" s="18"/>
    </row>
  </sheetData>
  <mergeCells count="4">
    <mergeCell ref="H6:H7"/>
    <mergeCell ref="E6:E7"/>
    <mergeCell ref="B6:B7"/>
    <mergeCell ref="A6:A7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AFB6-189E-4EB5-AD0F-DEF1EE01CAB8}">
  <dimension ref="A1:U32"/>
  <sheetViews>
    <sheetView tabSelected="1" workbookViewId="0">
      <selection activeCell="I12" sqref="I12"/>
    </sheetView>
  </sheetViews>
  <sheetFormatPr baseColWidth="10" defaultRowHeight="13.2"/>
  <cols>
    <col min="1" max="1" width="12.77734375" customWidth="1"/>
    <col min="2" max="2" width="13.77734375" customWidth="1"/>
    <col min="3" max="3" width="12.44140625" customWidth="1"/>
    <col min="5" max="5" width="8.21875" customWidth="1"/>
    <col min="7" max="7" width="13.88671875" customWidth="1"/>
    <col min="8" max="8" width="11.44140625" bestFit="1" customWidth="1"/>
    <col min="11" max="11" width="11.6640625" bestFit="1" customWidth="1"/>
    <col min="12" max="13" width="11.77734375" bestFit="1" customWidth="1"/>
    <col min="15" max="18" width="11.77734375" bestFit="1" customWidth="1"/>
  </cols>
  <sheetData>
    <row r="1" spans="1:21">
      <c r="A1" s="44" t="s">
        <v>63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0.399999999999999">
      <c r="A2" s="23" t="s">
        <v>3</v>
      </c>
      <c r="B2" s="22" t="s">
        <v>4</v>
      </c>
      <c r="C2" s="22" t="s">
        <v>5</v>
      </c>
      <c r="D2" s="22" t="s">
        <v>15</v>
      </c>
      <c r="E2" s="48" t="s">
        <v>17</v>
      </c>
      <c r="F2" s="45" t="s">
        <v>37</v>
      </c>
      <c r="G2" s="46" t="s">
        <v>44</v>
      </c>
      <c r="H2" s="51" t="s">
        <v>38</v>
      </c>
      <c r="I2" s="52" t="s">
        <v>46</v>
      </c>
      <c r="J2" s="45" t="s">
        <v>40</v>
      </c>
      <c r="K2" s="46" t="s">
        <v>45</v>
      </c>
      <c r="L2" s="45" t="s">
        <v>42</v>
      </c>
      <c r="M2" s="45" t="s">
        <v>47</v>
      </c>
      <c r="N2" s="45" t="s">
        <v>49</v>
      </c>
      <c r="O2" s="45" t="s">
        <v>48</v>
      </c>
      <c r="P2" s="45" t="s">
        <v>52</v>
      </c>
      <c r="Q2" s="45" t="s">
        <v>51</v>
      </c>
      <c r="R2" s="45" t="s">
        <v>54</v>
      </c>
      <c r="S2" s="45" t="s">
        <v>65</v>
      </c>
      <c r="T2" s="45" t="s">
        <v>67</v>
      </c>
      <c r="U2" s="45" t="s">
        <v>66</v>
      </c>
    </row>
    <row r="3" spans="1:21" ht="20.399999999999999">
      <c r="A3" s="24" t="s">
        <v>26</v>
      </c>
      <c r="B3" s="25" t="s">
        <v>25</v>
      </c>
      <c r="C3" s="38">
        <v>50</v>
      </c>
      <c r="D3" s="27" t="s">
        <v>24</v>
      </c>
      <c r="E3" s="49">
        <v>10.169499999999999</v>
      </c>
      <c r="F3" s="33">
        <f>(550.85/50)/1.0075</f>
        <v>10.93498759305211</v>
      </c>
      <c r="G3" s="32" t="s">
        <v>41</v>
      </c>
      <c r="H3" s="53">
        <v>7.2</v>
      </c>
      <c r="I3" s="54" t="s">
        <v>39</v>
      </c>
      <c r="J3" s="35"/>
      <c r="K3" s="36" t="s">
        <v>39</v>
      </c>
      <c r="L3" s="40">
        <v>5.51</v>
      </c>
      <c r="M3" s="36" t="s">
        <v>43</v>
      </c>
      <c r="N3" s="40">
        <v>10.5</v>
      </c>
      <c r="O3" s="36" t="s">
        <v>50</v>
      </c>
      <c r="P3" s="40">
        <v>6.5</v>
      </c>
      <c r="Q3" s="36" t="s">
        <v>53</v>
      </c>
      <c r="R3" s="40">
        <v>6.29</v>
      </c>
      <c r="S3" s="36" t="s">
        <v>71</v>
      </c>
      <c r="T3" s="40">
        <v>4.1399999999999997</v>
      </c>
      <c r="U3" s="36" t="s">
        <v>70</v>
      </c>
    </row>
    <row r="4" spans="1:21" ht="20.399999999999999">
      <c r="A4" s="24" t="s">
        <v>29</v>
      </c>
      <c r="B4" s="25" t="s">
        <v>28</v>
      </c>
      <c r="C4" s="38">
        <v>5</v>
      </c>
      <c r="D4" s="27" t="s">
        <v>27</v>
      </c>
      <c r="E4" s="49">
        <v>45</v>
      </c>
      <c r="F4" s="33">
        <f>(220.34/5)/1.0075</f>
        <v>43.739950372208433</v>
      </c>
      <c r="G4" s="32" t="s">
        <v>41</v>
      </c>
      <c r="H4" s="53">
        <v>38.14</v>
      </c>
      <c r="I4" s="54" t="s">
        <v>39</v>
      </c>
      <c r="J4" s="35"/>
      <c r="K4" s="36" t="s">
        <v>39</v>
      </c>
      <c r="L4" s="40">
        <v>35.590000000000003</v>
      </c>
      <c r="M4" s="36" t="s">
        <v>43</v>
      </c>
      <c r="N4" s="40">
        <v>38</v>
      </c>
      <c r="O4" s="36" t="s">
        <v>50</v>
      </c>
      <c r="P4" s="40">
        <v>36</v>
      </c>
      <c r="Q4" s="36" t="s">
        <v>53</v>
      </c>
      <c r="R4" s="40">
        <v>45.65</v>
      </c>
      <c r="S4" s="36" t="s">
        <v>71</v>
      </c>
      <c r="T4" s="40">
        <v>36.19</v>
      </c>
      <c r="U4" s="36" t="s">
        <v>70</v>
      </c>
    </row>
    <row r="5" spans="1:21" ht="20.399999999999999">
      <c r="A5" s="24" t="s">
        <v>32</v>
      </c>
      <c r="B5" s="25" t="s">
        <v>31</v>
      </c>
      <c r="C5" s="38">
        <v>5</v>
      </c>
      <c r="D5" s="27" t="s">
        <v>30</v>
      </c>
      <c r="E5" s="49">
        <v>117.8</v>
      </c>
      <c r="F5" s="33">
        <f>92.3/1.0075</f>
        <v>91.612903225806448</v>
      </c>
      <c r="G5" s="32" t="s">
        <v>41</v>
      </c>
      <c r="H5" s="53">
        <v>114.41</v>
      </c>
      <c r="I5" s="54" t="s">
        <v>39</v>
      </c>
      <c r="J5" s="33">
        <v>97.457599999999999</v>
      </c>
      <c r="K5" s="36" t="s">
        <v>39</v>
      </c>
      <c r="L5" s="47">
        <v>137.71</v>
      </c>
      <c r="M5" s="36" t="s">
        <v>43</v>
      </c>
      <c r="N5" s="47">
        <v>144</v>
      </c>
      <c r="O5" s="36" t="s">
        <v>50</v>
      </c>
      <c r="P5" s="47">
        <v>127</v>
      </c>
      <c r="Q5" s="36" t="s">
        <v>53</v>
      </c>
      <c r="R5" s="47">
        <v>137.29</v>
      </c>
      <c r="S5" s="36" t="s">
        <v>71</v>
      </c>
      <c r="T5" s="47"/>
      <c r="U5" s="36" t="s">
        <v>70</v>
      </c>
    </row>
    <row r="6" spans="1:21" ht="20.399999999999999">
      <c r="A6" s="29" t="s">
        <v>34</v>
      </c>
      <c r="B6" s="30" t="s">
        <v>33</v>
      </c>
      <c r="C6" s="39">
        <v>5</v>
      </c>
      <c r="D6" s="31" t="s">
        <v>19</v>
      </c>
      <c r="E6" s="50">
        <v>0</v>
      </c>
      <c r="F6" s="34">
        <f>19.81*1.0075</f>
        <v>19.958575</v>
      </c>
      <c r="G6" s="32" t="s">
        <v>41</v>
      </c>
      <c r="H6" s="55">
        <v>20.76</v>
      </c>
      <c r="I6" s="54" t="s">
        <v>39</v>
      </c>
      <c r="J6" s="37"/>
      <c r="K6" s="36" t="s">
        <v>39</v>
      </c>
      <c r="L6" s="41">
        <v>17.8</v>
      </c>
      <c r="M6" s="36" t="s">
        <v>43</v>
      </c>
      <c r="N6" s="41">
        <v>55</v>
      </c>
      <c r="O6" s="36" t="s">
        <v>50</v>
      </c>
      <c r="P6" s="41">
        <v>17.7</v>
      </c>
      <c r="Q6" s="36" t="s">
        <v>53</v>
      </c>
      <c r="R6" s="41">
        <v>20.59</v>
      </c>
      <c r="S6" s="36" t="s">
        <v>71</v>
      </c>
      <c r="T6" s="41">
        <v>16.54</v>
      </c>
      <c r="U6" s="36" t="s">
        <v>70</v>
      </c>
    </row>
    <row r="7" spans="1:21">
      <c r="N7">
        <f>43-38</f>
        <v>5</v>
      </c>
    </row>
    <row r="9" spans="1:21" ht="13.8">
      <c r="C9" s="71" t="s">
        <v>68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21" ht="20.399999999999999">
      <c r="C10" s="56" t="s">
        <v>4</v>
      </c>
      <c r="D10" s="56" t="s">
        <v>5</v>
      </c>
      <c r="E10" s="56" t="s">
        <v>15</v>
      </c>
      <c r="F10" s="56" t="s">
        <v>17</v>
      </c>
      <c r="G10" s="56" t="s">
        <v>55</v>
      </c>
      <c r="H10" s="56" t="s">
        <v>56</v>
      </c>
      <c r="I10" s="56" t="s">
        <v>57</v>
      </c>
      <c r="J10" s="56" t="s">
        <v>58</v>
      </c>
      <c r="K10" s="56" t="s">
        <v>59</v>
      </c>
      <c r="L10" s="56" t="s">
        <v>60</v>
      </c>
      <c r="M10" s="56" t="s">
        <v>61</v>
      </c>
      <c r="N10" s="56" t="s">
        <v>62</v>
      </c>
      <c r="O10" s="56" t="s">
        <v>69</v>
      </c>
    </row>
    <row r="11" spans="1:21" ht="20.399999999999999">
      <c r="A11" s="42"/>
      <c r="C11" s="25" t="s">
        <v>25</v>
      </c>
      <c r="D11" s="26">
        <v>50</v>
      </c>
      <c r="E11" s="27" t="s">
        <v>24</v>
      </c>
      <c r="F11" s="28">
        <v>10.169499999999999</v>
      </c>
      <c r="G11" s="72">
        <f>+D11*F11</f>
        <v>508.47499999999997</v>
      </c>
      <c r="H11" s="73">
        <f>+F3*C3</f>
        <v>546.74937965260551</v>
      </c>
      <c r="I11" s="91">
        <f>+H3*C3</f>
        <v>360</v>
      </c>
      <c r="J11" s="91"/>
      <c r="K11" s="91">
        <f>+L3*C3</f>
        <v>275.5</v>
      </c>
      <c r="L11" s="91">
        <f>+N3*C3</f>
        <v>525</v>
      </c>
      <c r="M11" s="91">
        <f>+P3*C3</f>
        <v>325</v>
      </c>
      <c r="N11" s="91">
        <f>+R3*C3</f>
        <v>314.5</v>
      </c>
      <c r="O11" s="91">
        <f>+T3*C3</f>
        <v>206.99999999999997</v>
      </c>
    </row>
    <row r="12" spans="1:21" ht="20.399999999999999">
      <c r="C12" s="25" t="s">
        <v>28</v>
      </c>
      <c r="D12" s="26">
        <v>5</v>
      </c>
      <c r="E12" s="27" t="s">
        <v>27</v>
      </c>
      <c r="F12" s="28">
        <v>45</v>
      </c>
      <c r="G12" s="72">
        <f>+D12*F12</f>
        <v>225</v>
      </c>
      <c r="H12" s="73">
        <f>+F4*C4</f>
        <v>218.69975186104216</v>
      </c>
      <c r="I12" s="91">
        <f>+H4*C4</f>
        <v>190.7</v>
      </c>
      <c r="J12" s="91"/>
      <c r="K12" s="91">
        <f>+L4*C4</f>
        <v>177.95000000000002</v>
      </c>
      <c r="L12" s="91">
        <f>+N4*C4</f>
        <v>190</v>
      </c>
      <c r="M12" s="91">
        <f>+P4*C4</f>
        <v>180</v>
      </c>
      <c r="N12" s="91">
        <f>+R4*C4</f>
        <v>228.25</v>
      </c>
      <c r="O12" s="91">
        <f>+T4*C4</f>
        <v>180.95</v>
      </c>
    </row>
    <row r="13" spans="1:21" ht="30.6">
      <c r="A13" s="42"/>
      <c r="C13" s="25" t="s">
        <v>31</v>
      </c>
      <c r="D13" s="26">
        <v>5</v>
      </c>
      <c r="E13" s="27" t="s">
        <v>30</v>
      </c>
      <c r="F13" s="28">
        <v>117.8</v>
      </c>
      <c r="G13" s="72">
        <f>+D13*F13</f>
        <v>589</v>
      </c>
      <c r="H13" s="73">
        <f>+F5*C5</f>
        <v>458.06451612903226</v>
      </c>
      <c r="I13" s="91">
        <f>+H5*C5</f>
        <v>572.04999999999995</v>
      </c>
      <c r="J13" s="91">
        <f>+J5*C5</f>
        <v>487.28800000000001</v>
      </c>
      <c r="K13" s="91">
        <f>+L5*C5</f>
        <v>688.55000000000007</v>
      </c>
      <c r="L13" s="91">
        <f>+N5*C5</f>
        <v>720</v>
      </c>
      <c r="M13" s="91">
        <f>+P5*C5</f>
        <v>635</v>
      </c>
      <c r="N13" s="91">
        <f>+R5*C5</f>
        <v>686.44999999999993</v>
      </c>
      <c r="O13" s="91">
        <f t="shared" ref="O13:O14" si="0">+T5*C5</f>
        <v>0</v>
      </c>
    </row>
    <row r="14" spans="1:21" ht="31.2" thickBot="1">
      <c r="A14" s="42"/>
      <c r="C14" s="25" t="s">
        <v>33</v>
      </c>
      <c r="D14" s="26">
        <v>5</v>
      </c>
      <c r="E14" s="27" t="s">
        <v>19</v>
      </c>
      <c r="F14" s="28">
        <v>0</v>
      </c>
      <c r="G14" s="74">
        <v>90</v>
      </c>
      <c r="H14" s="73">
        <f>+F6*C6</f>
        <v>99.792874999999995</v>
      </c>
      <c r="I14" s="91">
        <f>+H6*C6</f>
        <v>103.80000000000001</v>
      </c>
      <c r="J14" s="91"/>
      <c r="K14" s="91">
        <f>+L6*C6</f>
        <v>89</v>
      </c>
      <c r="L14" s="91">
        <f>+N6*C6</f>
        <v>275</v>
      </c>
      <c r="M14" s="91">
        <f>+P6*C6</f>
        <v>88.5</v>
      </c>
      <c r="N14" s="91">
        <f>+R6*C6</f>
        <v>102.95</v>
      </c>
      <c r="O14" s="91">
        <f t="shared" si="0"/>
        <v>82.699999999999989</v>
      </c>
    </row>
    <row r="15" spans="1:21" ht="14.4" thickBot="1">
      <c r="A15" s="43"/>
      <c r="C15" s="92"/>
      <c r="D15" s="93">
        <v>175</v>
      </c>
      <c r="E15" s="92"/>
      <c r="F15" s="76" t="s">
        <v>64</v>
      </c>
      <c r="G15" s="78">
        <f>SUM(G11:G14)</f>
        <v>1412.4749999999999</v>
      </c>
      <c r="H15" s="76">
        <f>SUM(H11:H14)</f>
        <v>1323.30652264268</v>
      </c>
      <c r="I15" s="76">
        <f>SUM(I11:I14)</f>
        <v>1226.55</v>
      </c>
      <c r="J15" s="76"/>
      <c r="K15" s="76">
        <f>SUM(K11:K14)</f>
        <v>1231</v>
      </c>
      <c r="L15" s="76">
        <f>SUM(L11:L14)</f>
        <v>1710</v>
      </c>
      <c r="M15" s="76">
        <f>SUM(M11:M14)</f>
        <v>1228.5</v>
      </c>
      <c r="N15" s="76">
        <f>SUM(N11:N14)</f>
        <v>1332.1499999999999</v>
      </c>
      <c r="O15" s="77">
        <f>SUM(O11:O14)</f>
        <v>470.64999999999992</v>
      </c>
    </row>
    <row r="16" spans="1:21" ht="14.4" thickBot="1">
      <c r="A16" s="43"/>
      <c r="C16" s="92"/>
      <c r="D16" s="93"/>
      <c r="E16" s="92"/>
      <c r="F16" s="75"/>
      <c r="G16" s="79" t="s">
        <v>75</v>
      </c>
      <c r="H16" s="80">
        <f>+G15-H15</f>
        <v>89.168477357319944</v>
      </c>
      <c r="I16" s="83">
        <f>+G15-I15</f>
        <v>185.92499999999995</v>
      </c>
      <c r="J16" s="81"/>
      <c r="K16" s="80">
        <f>+G15-K15</f>
        <v>181.47499999999991</v>
      </c>
      <c r="L16" s="80">
        <f>+G15-L15</f>
        <v>-297.52500000000009</v>
      </c>
      <c r="M16" s="80">
        <f>+G15-M15</f>
        <v>183.97499999999991</v>
      </c>
      <c r="N16" s="80">
        <f>+G15-N15</f>
        <v>80.325000000000045</v>
      </c>
      <c r="O16" s="82"/>
    </row>
    <row r="17" spans="1:19" ht="13.8">
      <c r="C17" s="66"/>
      <c r="D17" s="65"/>
      <c r="E17" s="67"/>
      <c r="G17" s="75"/>
      <c r="H17" s="75"/>
      <c r="I17" s="75"/>
      <c r="J17" s="75"/>
      <c r="K17" s="75"/>
      <c r="L17" s="77"/>
      <c r="M17" s="77"/>
      <c r="N17" s="75"/>
      <c r="O17" s="75"/>
      <c r="P17" s="75"/>
      <c r="Q17" s="75"/>
      <c r="R17" s="75"/>
      <c r="S17" s="75"/>
    </row>
    <row r="18" spans="1:19" ht="14.4">
      <c r="A18" s="42"/>
      <c r="C18" s="66"/>
      <c r="D18" s="65"/>
      <c r="I18" s="57"/>
    </row>
    <row r="19" spans="1:19" ht="15" thickBot="1">
      <c r="A19" s="42"/>
      <c r="C19" s="66"/>
      <c r="D19" s="65"/>
    </row>
    <row r="20" spans="1:19" ht="15" thickBot="1">
      <c r="A20" s="42"/>
      <c r="C20" s="67"/>
      <c r="D20" s="67"/>
      <c r="G20" s="69" t="s">
        <v>72</v>
      </c>
      <c r="H20" s="70"/>
      <c r="I20" s="94" t="s">
        <v>73</v>
      </c>
      <c r="J20" s="95"/>
    </row>
    <row r="21" spans="1:19" ht="14.4">
      <c r="A21" s="42"/>
      <c r="C21" s="62"/>
      <c r="D21" s="62"/>
      <c r="G21" s="59"/>
      <c r="H21" s="59"/>
      <c r="I21" s="59"/>
      <c r="J21" s="59"/>
    </row>
    <row r="22" spans="1:19" ht="15" thickBot="1">
      <c r="A22" s="42"/>
      <c r="C22" s="63"/>
      <c r="D22" s="64"/>
      <c r="G22" s="60" t="s">
        <v>74</v>
      </c>
      <c r="H22" s="59"/>
      <c r="I22" s="59"/>
      <c r="J22" s="59"/>
    </row>
    <row r="23" spans="1:19" ht="14.4" customHeight="1">
      <c r="A23" s="42"/>
      <c r="C23" s="63"/>
      <c r="D23" s="64"/>
      <c r="G23" s="58" t="s">
        <v>76</v>
      </c>
      <c r="H23" s="84"/>
      <c r="I23" s="84"/>
      <c r="J23" s="84"/>
      <c r="K23" s="84"/>
      <c r="L23" s="84"/>
      <c r="M23" s="85"/>
    </row>
    <row r="24" spans="1:19" ht="14.4">
      <c r="A24" s="42"/>
      <c r="C24" s="63"/>
      <c r="D24" s="64"/>
      <c r="G24" s="86"/>
      <c r="H24" s="68"/>
      <c r="I24" s="68"/>
      <c r="J24" s="68"/>
      <c r="K24" s="68"/>
      <c r="L24" s="68"/>
      <c r="M24" s="87"/>
    </row>
    <row r="25" spans="1:19" ht="13.8" thickBot="1">
      <c r="C25" s="67"/>
      <c r="D25" s="67"/>
      <c r="G25" s="88"/>
      <c r="H25" s="89"/>
      <c r="I25" s="89"/>
      <c r="J25" s="89"/>
      <c r="K25" s="89"/>
      <c r="L25" s="89"/>
      <c r="M25" s="90"/>
      <c r="N25" s="59"/>
    </row>
    <row r="26" spans="1:19">
      <c r="C26" s="62"/>
      <c r="D26" s="62"/>
      <c r="K26" s="59"/>
      <c r="L26" s="59"/>
      <c r="M26" s="59"/>
      <c r="N26" s="59"/>
    </row>
    <row r="27" spans="1:19">
      <c r="C27" s="63"/>
      <c r="D27" s="64"/>
      <c r="K27" s="59"/>
      <c r="L27" s="59"/>
      <c r="M27" s="59"/>
      <c r="N27" s="59"/>
    </row>
    <row r="28" spans="1:19">
      <c r="C28" s="63"/>
      <c r="D28" s="64"/>
      <c r="K28" s="61"/>
      <c r="L28" s="59"/>
      <c r="M28" s="59"/>
      <c r="N28" s="59"/>
    </row>
    <row r="29" spans="1:19">
      <c r="C29" s="63"/>
      <c r="D29" s="64"/>
      <c r="K29" s="61"/>
      <c r="L29" s="59"/>
      <c r="M29" s="59"/>
      <c r="N29" s="59"/>
    </row>
    <row r="30" spans="1:19">
      <c r="C30" s="63"/>
      <c r="D30" s="64"/>
    </row>
    <row r="31" spans="1:19">
      <c r="C31" s="63"/>
      <c r="D31" s="64"/>
    </row>
    <row r="32" spans="1:19">
      <c r="C32" s="67"/>
      <c r="D32" s="67"/>
    </row>
  </sheetData>
  <mergeCells count="7">
    <mergeCell ref="G20:H20"/>
    <mergeCell ref="I20:J20"/>
    <mergeCell ref="G23:M25"/>
    <mergeCell ref="C21:D21"/>
    <mergeCell ref="C26:D26"/>
    <mergeCell ref="A1:U1"/>
    <mergeCell ref="C9:O9"/>
  </mergeCells>
  <phoneticPr fontId="1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REQ 568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2025-07-15T20:48:34Z</dcterms:created>
  <dcterms:modified xsi:type="dcterms:W3CDTF">2025-07-16T16:14:37Z</dcterms:modified>
</cp:coreProperties>
</file>