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2" documentId="14_{FB29E411-F434-4CA5-934F-354E46BBC93F}" xr6:coauthVersionLast="47" xr6:coauthVersionMax="47" xr10:uidLastSave="{26D64AD0-8B9F-4F18-B326-EEEDCCAE0E7D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0" l="1"/>
  <c r="J18" i="10"/>
  <c r="J15" i="10"/>
  <c r="J16" i="10" s="1"/>
  <c r="I28" i="10" a="1"/>
  <c r="I28" i="10" s="1"/>
  <c r="J28" i="10" s="1"/>
  <c r="I27" i="10" a="1"/>
  <c r="I27" i="10" s="1"/>
  <c r="J27" i="10" s="1"/>
  <c r="I26" i="10" a="1"/>
  <c r="I26" i="10" s="1"/>
  <c r="J26" i="10" s="1"/>
  <c r="I25" i="10" a="1"/>
  <c r="I25" i="10" s="1"/>
  <c r="J25" i="10" s="1"/>
  <c r="I24" i="10" a="1"/>
  <c r="I24" i="10" s="1"/>
  <c r="J24" i="10" s="1"/>
  <c r="I23" i="10" a="1"/>
  <c r="I23" i="10" s="1"/>
  <c r="G15" i="10"/>
  <c r="G16" i="10" s="1"/>
  <c r="M15" i="10"/>
  <c r="M16" i="10" s="1"/>
  <c r="F28" i="10" a="1"/>
  <c r="F28" i="10" s="1"/>
  <c r="G28" i="10" s="1"/>
  <c r="F27" i="10" a="1"/>
  <c r="F27" i="10" s="1"/>
  <c r="G27" i="10" s="1"/>
  <c r="F26" i="10" a="1"/>
  <c r="F26" i="10" s="1"/>
  <c r="G26" i="10" s="1"/>
  <c r="F25" i="10" a="1"/>
  <c r="F25" i="10" s="1"/>
  <c r="G25" i="10" s="1"/>
  <c r="F24" i="10" a="1"/>
  <c r="F24" i="10" s="1"/>
  <c r="G24" i="10" s="1"/>
  <c r="F23" i="10" a="1"/>
  <c r="F23" i="10" s="1"/>
  <c r="G23" i="10" s="1"/>
  <c r="P15" i="10"/>
  <c r="J17" i="10" l="1"/>
  <c r="J19" i="10" s="1"/>
  <c r="I29" i="10"/>
  <c r="J23" i="10"/>
  <c r="J29" i="10" s="1"/>
  <c r="G17" i="10"/>
  <c r="G18" i="10" s="1"/>
  <c r="G19" i="10" s="1"/>
  <c r="F29" i="10"/>
  <c r="G29" i="10"/>
  <c r="L28" i="10" l="1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H15" i="2"/>
  <c r="M15" i="2"/>
  <c r="M16" i="2" s="1"/>
  <c r="L29" i="10" l="1"/>
  <c r="M17" i="10"/>
  <c r="M18" i="10" s="1"/>
  <c r="M19" i="10" s="1"/>
  <c r="M29" i="10"/>
  <c r="M18" i="2"/>
  <c r="M17" i="2"/>
  <c r="O28" i="10" a="1"/>
  <c r="O28" i="10" s="1"/>
  <c r="P28" i="10" s="1"/>
  <c r="O26" i="10" a="1"/>
  <c r="O26" i="10" s="1"/>
  <c r="P26" i="10" s="1"/>
  <c r="D29" i="10"/>
  <c r="O27" i="10" a="1"/>
  <c r="O27" i="10" s="1"/>
  <c r="P27" i="10" s="1"/>
  <c r="O25" i="10" a="1"/>
  <c r="O25" i="10" s="1"/>
  <c r="P25" i="10" s="1"/>
  <c r="O24" i="10" a="1"/>
  <c r="O24" i="10" s="1"/>
  <c r="P24" i="10" s="1"/>
  <c r="O23" i="10" a="1"/>
  <c r="O23" i="10" s="1"/>
  <c r="P23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16" i="10" l="1"/>
  <c r="P17" i="10" s="1"/>
  <c r="P18" i="10" s="1"/>
  <c r="P19" i="10" s="1"/>
  <c r="O29" i="10"/>
  <c r="P29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<sst xmlns="http://schemas.openxmlformats.org/spreadsheetml/2006/main" count="289" uniqueCount="182">
  <si>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</si>
  <si>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</si>
  <si>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</si>
  <si>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</si>
  <si>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</si>
  <si>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</si>
  <si>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</si>
  <si>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</si>
  <si>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</si>
  <si>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</si>
  <si>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</si>
  <si>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</si>
  <si>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</si>
  <si>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</si>
  <si>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</si>
  <si>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</si>
  <si>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</si>
  <si>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</si>
  <si>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</si>
  <si>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</si>
  <si>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</si>
  <si>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</si>
  <si>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</si>
  <si>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</si>
  <si>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</si>
  <si>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</si>
  <si>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</si>
  <si>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</si>
  <si>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</si>
  <si>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</si>
  <si>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</si>
  <si>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</si>
  <si>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</si>
  <si>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</si>
  <si>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</si>
  <si>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</si>
  <si>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</si>
  <si>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</si>
  <si>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</si>
  <si>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</si>
  <si>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</si>
  <si>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</si>
  <si>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</si>
  <si>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</si>
  <si>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</si>
  <si>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</si>
  <si>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</si>
  <si>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</si>
  <si>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</si>
  <si>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</si>
  <si>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</si>
  <si>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</si>
  <si>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</si>
  <si>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</si>
  <si>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</si>
  <si>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</si>
  <si>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</si>
  <si>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</si>
  <si>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</si>
  <si>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</si>
  <si>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</si>
  <si>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</si>
  <si>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</si>
  <si>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</si>
  <si>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</si>
  <si>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</si>
  <si>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</si>
  <si>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</si>
  <si>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</si>
  <si>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</si>
  <si>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</si>
  <si>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</si>
  <si>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</si>
  <si>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</si>
  <si>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</si>
  <si>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</si>
  <si>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</si>
  <si>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</si>
  <si>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</si>
  <si>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</si>
  <si>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</si>
  <si>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</si>
  <si>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</si>
  <si>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</si>
  <si>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</si>
  <si>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</si>
  <si>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</si>
  <si>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</si>
  <si>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</si>
  <si>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</si>
  <si>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</si>
  <si>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</si>
  <si>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</si>
  <si>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</si>
  <si>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</si>
  <si>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</si>
  <si>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</si>
  <si>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</si>
  <si>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</si>
  <si>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</si>
  <si>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</si>
  <si>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</si>
  <si>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</si>
  <si>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</si>
  <si>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</si>
  <si>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</si>
  <si>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</si>
  <si>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</si>
  <si>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</si>
  <si>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</si>
  <si>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</si>
  <si>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</si>
  <si>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</si>
  <si>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</si>
  <si>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</si>
  <si>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</si>
  <si>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</si>
  <si>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</si>
  <si>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</si>
  <si>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</si>
  <si>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</si>
  <si>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</si>
  <si>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</si>
  <si>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</si>
  <si>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</si>
  <si>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</si>
  <si>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</si>
  <si>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</si>
  <si>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</si>
  <si>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</si>
  <si>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</si>
  <si>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</si>
  <si>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</si>
  <si>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</si>
  <si>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</si>
  <si>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</si>
  <si>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</si>
  <si>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</si>
  <si>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</si>
  <si>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</si>
  <si>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</si>
  <si>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</si>
  <si>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</si>
  <si>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</si>
  <si>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</si>
  <si>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</si>
  <si>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</si>
  <si>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</si>
  <si>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</si>
  <si>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</si>
  <si>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</si>
  <si>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</si>
  <si>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</si>
  <si>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</si>
  <si>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</si>
  <si>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</si>
  <si>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</si>
  <si>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</si>
  <si>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</si>
  <si>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</si>
  <si>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</si>
  <si>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</si>
  <si>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</si>
  <si>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</si>
  <si>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</si>
  <si>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</si>
  <si>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</si>
  <si>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</si>
  <si>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</si>
  <si>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</si>
  <si>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</si>
  <si>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</si>
  <si>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</si>
  <si>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</si>
  <si>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</si>
  <si>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KIT</t>
  </si>
  <si>
    <t>TOTAL $</t>
  </si>
  <si>
    <t>TOTAL S/</t>
  </si>
  <si>
    <t>ELEMENTO MALLA FILTRO 150 MESH PARA FIA-25/32/40 (1" - 1-1/2") DANFOSS • 148H3123</t>
  </si>
  <si>
    <t>MCC</t>
  </si>
  <si>
    <t>CNR</t>
  </si>
  <si>
    <t>INDUSTRIAL PROCESS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</si>
</sst>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8"/>
      <name val="Calibri"/>
      <family val="2"/>
    </font>
    <font>
      <sz val="1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5">
    <xf numFmtId="0" fontId="0" fillId="0" borderId="0"/>
    <xf numFmtId="0" fontId="2" fillId="0" borderId="7"/>
    <xf numFmtId="44" fontId="42" fillId="0" borderId="0" applyFont="0" applyFill="0" applyBorder="0" applyAlignment="0" applyProtection="0"/>
    <xf numFmtId="0" fontId="43" fillId="0" borderId="7"/>
    <xf numFmtId="0" fontId="45" fillId="0" borderId="7"/>
  </cellStyleXfs>
  <cellXfs count="24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168" fontId="40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0" fillId="0" borderId="64" xfId="0" applyNumberFormat="1" applyFont="1" applyBorder="1" applyAlignment="1">
      <alignment horizontal="center" vertical="center"/>
    </xf>
    <xf numFmtId="168" fontId="40" fillId="0" borderId="65" xfId="0" applyNumberFormat="1" applyFont="1" applyBorder="1" applyAlignment="1">
      <alignment horizontal="center" vertical="center"/>
    </xf>
    <xf numFmtId="168" fontId="40" fillId="0" borderId="66" xfId="0" applyNumberFormat="1" applyFont="1" applyBorder="1"/>
    <xf numFmtId="167" fontId="40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39" fillId="0" borderId="0" xfId="0" applyNumberFormat="1" applyFont="1"/>
    <xf numFmtId="168" fontId="0" fillId="0" borderId="0" xfId="0" applyNumberFormat="1"/>
    <xf numFmtId="0" fontId="40" fillId="0" borderId="0" xfId="0" applyFont="1"/>
    <xf numFmtId="2" fontId="32" fillId="13" borderId="15" xfId="0" applyNumberFormat="1" applyFont="1" applyFill="1" applyBorder="1" applyAlignment="1">
      <alignment horizontal="center" vertical="center"/>
    </xf>
    <xf numFmtId="0" fontId="38" fillId="0" borderId="7" xfId="0" applyFont="1" applyBorder="1"/>
    <xf numFmtId="168" fontId="41" fillId="0" borderId="27" xfId="2" applyNumberFormat="1" applyFont="1" applyFill="1" applyBorder="1" applyAlignment="1">
      <alignment vertical="center" wrapText="1"/>
    </xf>
    <xf numFmtId="168" fontId="40" fillId="0" borderId="69" xfId="2" applyNumberFormat="1" applyFont="1" applyBorder="1" applyAlignment="1">
      <alignment horizontal="center" vertical="center"/>
    </xf>
    <xf numFmtId="168" fontId="40" fillId="0" borderId="65" xfId="2" applyNumberFormat="1" applyFont="1" applyBorder="1" applyAlignment="1">
      <alignment horizontal="center" vertical="center"/>
    </xf>
    <xf numFmtId="168" fontId="40" fillId="0" borderId="66" xfId="2" applyNumberFormat="1" applyFont="1" applyBorder="1"/>
    <xf numFmtId="44" fontId="41" fillId="0" borderId="67" xfId="2" applyFont="1" applyFill="1" applyBorder="1" applyAlignment="1">
      <alignment horizontal="center" vertical="center"/>
    </xf>
    <xf numFmtId="49" fontId="44" fillId="0" borderId="27" xfId="3" applyNumberFormat="1" applyFont="1" applyBorder="1" applyAlignment="1">
      <alignment horizontal="left" vertical="top" wrapText="1"/>
    </xf>
    <xf numFmtId="169" fontId="44" fillId="0" borderId="27" xfId="3" applyNumberFormat="1" applyFont="1" applyBorder="1" applyAlignment="1">
      <alignment horizontal="right" vertical="top"/>
    </xf>
    <xf numFmtId="49" fontId="44" fillId="0" borderId="27" xfId="3" applyNumberFormat="1" applyFont="1" applyBorder="1" applyAlignment="1">
      <alignment horizontal="center" vertical="top" wrapText="1"/>
    </xf>
    <xf numFmtId="168" fontId="40" fillId="0" borderId="27" xfId="0" applyNumberFormat="1" applyFont="1" applyBorder="1" applyAlignment="1">
      <alignment horizontal="center" vertical="center" wrapText="1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164" fontId="41" fillId="0" borderId="27" xfId="0" applyNumberFormat="1" applyFont="1" applyBorder="1" applyAlignment="1">
      <alignment horizontal="center" vertical="center"/>
    </xf>
    <xf numFmtId="164" fontId="41" fillId="0" borderId="68" xfId="0" applyNumberFormat="1" applyFont="1" applyBorder="1" applyAlignment="1">
      <alignment horizontal="center" vertical="center"/>
    </xf>
    <xf numFmtId="0" fontId="46" fillId="0" borderId="27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168" fontId="40" fillId="0" borderId="27" xfId="2" applyNumberFormat="1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44" fontId="41" fillId="14" borderId="67" xfId="2" applyFont="1" applyFill="1" applyBorder="1" applyAlignment="1">
      <alignment horizontal="center" vertical="center"/>
    </xf>
    <xf numFmtId="168" fontId="41" fillId="14" borderId="66" xfId="2" applyNumberFormat="1" applyFont="1" applyFill="1" applyBorder="1"/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6"/>
  <sheetViews>
    <sheetView tabSelected="1" topLeftCell="A5" zoomScale="39" zoomScaleNormal="39" zoomScaleSheetLayoutView="50" workbookViewId="0">
      <selection activeCell="B13" sqref="B13:G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3.88671875" customWidth="1"/>
    <col min="6" max="6" width="17.77734375" customWidth="1"/>
    <col min="7" max="7" width="29.88671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3"/>
      <c r="C2" s="156" t="s">
        <v>156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97"/>
    </row>
    <row r="3" spans="1:17" ht="33" customHeight="1">
      <c r="A3" s="1"/>
      <c r="B3" s="154"/>
      <c r="C3" s="158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98"/>
    </row>
    <row r="4" spans="1:17" ht="33" customHeight="1">
      <c r="A4" s="1"/>
      <c r="B4" s="154"/>
      <c r="C4" s="160" t="s">
        <v>0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98"/>
    </row>
    <row r="5" spans="1:17" ht="33" customHeight="1">
      <c r="A5" s="1"/>
      <c r="B5" s="155"/>
      <c r="C5" s="158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98"/>
    </row>
    <row r="6" spans="1:17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98"/>
    </row>
    <row r="7" spans="1:17" ht="33" customHeight="1">
      <c r="A7" s="1"/>
      <c r="B7" s="118" t="s">
        <v>1</v>
      </c>
      <c r="C7" s="162" t="s">
        <v>169</v>
      </c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98"/>
    </row>
    <row r="8" spans="1:17" ht="33" customHeight="1">
      <c r="A8" s="1"/>
      <c r="B8" s="118" t="s">
        <v>2</v>
      </c>
      <c r="C8" s="148">
        <v>45915</v>
      </c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98"/>
    </row>
    <row r="9" spans="1:17" ht="33" customHeight="1">
      <c r="A9" s="1"/>
      <c r="B9" s="118" t="s">
        <v>3</v>
      </c>
      <c r="C9" s="148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98"/>
    </row>
    <row r="10" spans="1:17" ht="33" customHeight="1">
      <c r="A10" s="1"/>
      <c r="B10" s="118" t="s">
        <v>4</v>
      </c>
      <c r="C10" s="148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98"/>
    </row>
    <row r="11" spans="1:17" ht="33" customHeight="1">
      <c r="A11" s="1"/>
      <c r="B11" s="118" t="s">
        <v>5</v>
      </c>
      <c r="C11" s="150">
        <v>3.4</v>
      </c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98"/>
    </row>
    <row r="12" spans="1:17" ht="14.25" customHeight="1">
      <c r="A12" s="1"/>
      <c r="B12" s="101"/>
      <c r="C12" s="5"/>
      <c r="D12" s="6"/>
      <c r="E12" s="151"/>
      <c r="F12" s="151"/>
      <c r="G12" s="152"/>
      <c r="H12" s="151"/>
      <c r="I12" s="151"/>
      <c r="J12" s="152"/>
      <c r="K12" s="151"/>
      <c r="L12" s="151"/>
      <c r="M12" s="152"/>
      <c r="N12" s="151"/>
      <c r="O12" s="151"/>
      <c r="P12" s="152"/>
      <c r="Q12" s="98"/>
    </row>
    <row r="13" spans="1:17" ht="52.8" customHeight="1">
      <c r="A13" s="1"/>
      <c r="B13" s="182"/>
      <c r="C13" s="184" t="s">
        <v>6</v>
      </c>
      <c r="D13" s="184" t="s">
        <v>7</v>
      </c>
      <c r="E13" s="145" t="s">
        <v>179</v>
      </c>
      <c r="F13" s="146"/>
      <c r="G13" s="147"/>
      <c r="H13" s="145" t="s">
        <v>180</v>
      </c>
      <c r="I13" s="146"/>
      <c r="J13" s="147"/>
      <c r="K13" s="145" t="s">
        <v>181</v>
      </c>
      <c r="L13" s="146"/>
      <c r="M13" s="147"/>
      <c r="N13" s="145" t="s">
        <v>170</v>
      </c>
      <c r="O13" s="146"/>
      <c r="P13" s="147"/>
      <c r="Q13" s="98"/>
    </row>
    <row r="14" spans="1:17" ht="33.6" customHeight="1">
      <c r="A14" s="1"/>
      <c r="B14" s="183"/>
      <c r="C14" s="185"/>
      <c r="D14" s="185"/>
      <c r="E14" s="143" t="s">
        <v>8</v>
      </c>
      <c r="F14" s="144"/>
      <c r="G14" s="128" t="s">
        <v>9</v>
      </c>
      <c r="H14" s="143" t="s">
        <v>8</v>
      </c>
      <c r="I14" s="144"/>
      <c r="J14" s="128" t="s">
        <v>9</v>
      </c>
      <c r="K14" s="143" t="s">
        <v>8</v>
      </c>
      <c r="L14" s="144"/>
      <c r="M14" s="128" t="s">
        <v>9</v>
      </c>
      <c r="N14" s="143" t="s">
        <v>8</v>
      </c>
      <c r="O14" s="144"/>
      <c r="P14" s="94" t="s">
        <v>9</v>
      </c>
      <c r="Q14" s="98"/>
    </row>
    <row r="15" spans="1:17" ht="85.2" customHeight="1">
      <c r="A15" s="1"/>
      <c r="B15" s="139" t="s">
        <v>178</v>
      </c>
      <c r="C15" s="140">
        <v>5</v>
      </c>
      <c r="D15" s="141" t="s">
        <v>175</v>
      </c>
      <c r="E15" s="186">
        <f>151.5/1.18</f>
        <v>128.38983050847457</v>
      </c>
      <c r="F15" s="186"/>
      <c r="G15" s="134">
        <f>+E15*C15</f>
        <v>641.94915254237287</v>
      </c>
      <c r="H15" s="186">
        <v>133.19999999999999</v>
      </c>
      <c r="I15" s="186"/>
      <c r="J15" s="134">
        <f>+C15*H15</f>
        <v>666</v>
      </c>
      <c r="K15" s="186">
        <v>151.5</v>
      </c>
      <c r="L15" s="186"/>
      <c r="M15" s="134">
        <f>+K15*C15</f>
        <v>757.5</v>
      </c>
      <c r="N15" s="142"/>
      <c r="O15" s="142"/>
      <c r="P15" s="119">
        <f>C15*N15</f>
        <v>0</v>
      </c>
      <c r="Q15" s="98"/>
    </row>
    <row r="16" spans="1:17" ht="25.5" customHeight="1">
      <c r="A16" s="1"/>
      <c r="B16" s="103"/>
      <c r="C16" s="82"/>
      <c r="D16" s="85"/>
      <c r="E16" s="164" t="s">
        <v>10</v>
      </c>
      <c r="F16" s="164"/>
      <c r="G16" s="135">
        <f>SUM(G15:G15)</f>
        <v>641.94915254237287</v>
      </c>
      <c r="H16" s="164" t="s">
        <v>10</v>
      </c>
      <c r="I16" s="164"/>
      <c r="J16" s="135">
        <f>SUM(J15:J15)</f>
        <v>666</v>
      </c>
      <c r="K16" s="164" t="s">
        <v>10</v>
      </c>
      <c r="L16" s="164"/>
      <c r="M16" s="135">
        <f>SUM(M15:M15)</f>
        <v>757.5</v>
      </c>
      <c r="N16" s="163" t="s">
        <v>10</v>
      </c>
      <c r="O16" s="163"/>
      <c r="P16" s="121" t="e">
        <f>SUM(#REF!)</f>
        <v>#REF!</v>
      </c>
      <c r="Q16" s="98"/>
    </row>
    <row r="17" spans="1:20" ht="25.5" customHeight="1">
      <c r="A17" s="1"/>
      <c r="B17" s="99"/>
      <c r="C17" s="82"/>
      <c r="D17" s="85"/>
      <c r="E17" s="163" t="s">
        <v>11</v>
      </c>
      <c r="F17" s="163"/>
      <c r="G17" s="136">
        <f>G16*0.18</f>
        <v>115.55084745762711</v>
      </c>
      <c r="H17" s="163" t="s">
        <v>11</v>
      </c>
      <c r="I17" s="163"/>
      <c r="J17" s="136">
        <f>J16*0.18</f>
        <v>119.88</v>
      </c>
      <c r="K17" s="163" t="s">
        <v>11</v>
      </c>
      <c r="L17" s="163"/>
      <c r="M17" s="136">
        <f>M16*0.18</f>
        <v>136.35</v>
      </c>
      <c r="N17" s="163" t="s">
        <v>11</v>
      </c>
      <c r="O17" s="163"/>
      <c r="P17" s="122" t="e">
        <f>P16*0.18</f>
        <v>#REF!</v>
      </c>
      <c r="Q17" s="98"/>
    </row>
    <row r="18" spans="1:20" ht="25.5" customHeight="1">
      <c r="A18" s="1"/>
      <c r="B18" s="99"/>
      <c r="C18" s="82"/>
      <c r="D18" s="85"/>
      <c r="E18" s="163" t="s">
        <v>168</v>
      </c>
      <c r="F18" s="163"/>
      <c r="G18" s="248">
        <f>+G16+G17</f>
        <v>757.5</v>
      </c>
      <c r="H18" s="163" t="s">
        <v>176</v>
      </c>
      <c r="I18" s="163"/>
      <c r="J18" s="137">
        <f>+J16+J17</f>
        <v>785.88</v>
      </c>
      <c r="K18" s="163" t="s">
        <v>176</v>
      </c>
      <c r="L18" s="163"/>
      <c r="M18" s="137">
        <f>+M16+M17</f>
        <v>893.85</v>
      </c>
      <c r="N18" s="163" t="s">
        <v>168</v>
      </c>
      <c r="O18" s="163"/>
      <c r="P18" s="123" t="e">
        <f>SUM(P16:P17)</f>
        <v>#REF!</v>
      </c>
      <c r="Q18" s="98"/>
      <c r="R18" s="129"/>
      <c r="S18" s="130"/>
    </row>
    <row r="19" spans="1:20" ht="25.5" customHeight="1">
      <c r="A19" s="1"/>
      <c r="B19" s="99"/>
      <c r="C19" s="83"/>
      <c r="D19" s="85"/>
      <c r="E19" s="163" t="s">
        <v>12</v>
      </c>
      <c r="F19" s="163"/>
      <c r="G19" s="247">
        <f>G18*3.4</f>
        <v>2575.5</v>
      </c>
      <c r="H19" s="163" t="s">
        <v>177</v>
      </c>
      <c r="I19" s="163"/>
      <c r="J19" s="138">
        <f>J18*3.4</f>
        <v>2671.9919999999997</v>
      </c>
      <c r="K19" s="163" t="s">
        <v>177</v>
      </c>
      <c r="L19" s="163"/>
      <c r="M19" s="138">
        <f>M18*3.4</f>
        <v>3039.09</v>
      </c>
      <c r="N19" s="163" t="s">
        <v>12</v>
      </c>
      <c r="O19" s="163"/>
      <c r="P19" s="124" t="e">
        <f>P18*3.56</f>
        <v>#REF!</v>
      </c>
      <c r="Q19" s="98"/>
    </row>
    <row r="20" spans="1:20" ht="14.25" customHeight="1">
      <c r="A20" s="1"/>
      <c r="B20" s="104"/>
      <c r="C20" s="7"/>
      <c r="D20" s="7"/>
      <c r="E20" s="8"/>
      <c r="F20" s="8"/>
      <c r="G20" s="120"/>
      <c r="H20" s="8"/>
      <c r="I20" s="8"/>
      <c r="J20" s="120"/>
      <c r="K20" s="8"/>
      <c r="L20" s="8"/>
      <c r="M20" s="120"/>
      <c r="N20" s="8"/>
      <c r="O20" s="8"/>
      <c r="P20" s="120"/>
      <c r="Q20" s="98"/>
    </row>
    <row r="21" spans="1:20" ht="29.4" customHeight="1">
      <c r="A21" s="1"/>
      <c r="B21" s="105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8"/>
    </row>
    <row r="22" spans="1:20" ht="33" customHeight="1">
      <c r="A22" s="1"/>
      <c r="B22" s="180" t="s">
        <v>13</v>
      </c>
      <c r="C22" s="181"/>
      <c r="D22" s="71" t="s">
        <v>150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98"/>
    </row>
    <row r="23" spans="1:20" ht="30.6" customHeight="1">
      <c r="A23" s="1"/>
      <c r="B23" s="176" t="s">
        <v>14</v>
      </c>
      <c r="C23" s="177"/>
      <c r="D23" s="72">
        <v>0.4</v>
      </c>
      <c r="E23" s="73" t="s">
        <v>143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25">
        <f>+F23*D23</f>
        <v>1.6</v>
      </c>
      <c r="H23" s="73" t="s">
        <v>143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25">
        <f>+I23*A23</f>
        <v>0</v>
      </c>
      <c r="K23" s="73" t="s">
        <v>143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25">
        <f>+L23*D23</f>
        <v>1.6</v>
      </c>
      <c r="N23" s="73" t="s">
        <v>137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25">
        <f t="shared" ref="P23:P28" si="0">D23*O23</f>
        <v>0.8</v>
      </c>
      <c r="Q23" s="98"/>
    </row>
    <row r="24" spans="1:20" ht="30.6" customHeight="1">
      <c r="A24" s="1"/>
      <c r="B24" s="176" t="s">
        <v>151</v>
      </c>
      <c r="C24" s="177"/>
      <c r="D24" s="72">
        <v>0.2</v>
      </c>
      <c r="E24" s="74" t="s">
        <v>122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25">
        <f t="shared" ref="G24:G28" si="1">+F24*D24</f>
        <v>1</v>
      </c>
      <c r="H24" s="74" t="s">
        <v>122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25">
        <f t="shared" ref="J24:J28" si="2">+I24*A24</f>
        <v>0</v>
      </c>
      <c r="K24" s="74" t="s">
        <v>122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25">
        <f t="shared" ref="M24:M28" si="3">+L24*D24</f>
        <v>1</v>
      </c>
      <c r="N24" s="74" t="s">
        <v>166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25">
        <f t="shared" si="0"/>
        <v>0.4</v>
      </c>
      <c r="Q24" s="98"/>
    </row>
    <row r="25" spans="1:20" ht="30.6" customHeight="1">
      <c r="A25" s="2"/>
      <c r="B25" s="176" t="s">
        <v>139</v>
      </c>
      <c r="C25" s="177"/>
      <c r="D25" s="75">
        <v>0.1</v>
      </c>
      <c r="E25" s="76" t="s">
        <v>147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125">
        <f t="shared" si="1"/>
        <v>0.30000000000000004</v>
      </c>
      <c r="H25" s="76" t="s">
        <v>147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25">
        <f t="shared" si="2"/>
        <v>0</v>
      </c>
      <c r="K25" s="76" t="s">
        <v>147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25">
        <f t="shared" si="3"/>
        <v>0.30000000000000004</v>
      </c>
      <c r="N25" s="76" t="s">
        <v>149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25">
        <f t="shared" si="0"/>
        <v>0.1</v>
      </c>
      <c r="Q25" s="106"/>
    </row>
    <row r="26" spans="1:20" ht="30.6" customHeight="1">
      <c r="A26" s="1"/>
      <c r="B26" s="176" t="s">
        <v>158</v>
      </c>
      <c r="C26" s="177"/>
      <c r="D26" s="72">
        <v>0.15</v>
      </c>
      <c r="E26" s="74" t="s">
        <v>162</v>
      </c>
      <c r="F26" s="80" cm="1">
        <f t="array" ref="F26">_xlfn.IFS(E26=PUNTAJES!$B$19,PUNTAJES!$C$19,E26=PUNTAJES!$B$20,PUNTAJES!$C$20,E26=PUNTAJES!$B$21,PUNTAJES!$C$21)</f>
        <v>0</v>
      </c>
      <c r="G26" s="125">
        <f t="shared" si="1"/>
        <v>0</v>
      </c>
      <c r="H26" s="74" t="s">
        <v>162</v>
      </c>
      <c r="I26" s="80" cm="1">
        <f t="array" ref="I26">_xlfn.IFS(H26=PUNTAJES!$B$19,PUNTAJES!$C$19,H26=PUNTAJES!$B$20,PUNTAJES!$C$20,H26=PUNTAJES!$B$21,PUNTAJES!$C$21)</f>
        <v>0</v>
      </c>
      <c r="J26" s="125">
        <f t="shared" si="2"/>
        <v>0</v>
      </c>
      <c r="K26" s="74" t="s">
        <v>162</v>
      </c>
      <c r="L26" s="80" cm="1">
        <f t="array" ref="L26">_xlfn.IFS(K26=PUNTAJES!$B$19,PUNTAJES!$C$19,K26=PUNTAJES!$B$20,PUNTAJES!$C$20,K26=PUNTAJES!$B$21,PUNTAJES!$C$21)</f>
        <v>0</v>
      </c>
      <c r="M26" s="125">
        <f t="shared" si="3"/>
        <v>0</v>
      </c>
      <c r="N26" s="74" t="s">
        <v>160</v>
      </c>
      <c r="O26" s="80" cm="1">
        <f t="array" ref="O26">_xlfn.IFS(N26=PUNTAJES!$B$19,PUNTAJES!$C$19,N26=PUNTAJES!$B$20,PUNTAJES!$C$20,N26=PUNTAJES!$B$21,PUNTAJES!$C$21)</f>
        <v>5</v>
      </c>
      <c r="P26" s="125">
        <f t="shared" si="0"/>
        <v>0.75</v>
      </c>
      <c r="Q26" s="98"/>
    </row>
    <row r="27" spans="1:20" ht="30.6" customHeight="1">
      <c r="A27" s="1"/>
      <c r="B27" s="176" t="s">
        <v>153</v>
      </c>
      <c r="C27" s="177"/>
      <c r="D27" s="72">
        <v>0.05</v>
      </c>
      <c r="E27" s="74" t="s">
        <v>136</v>
      </c>
      <c r="F27" s="80" cm="1">
        <f t="array" ref="F27">_xlfn.IFS(E27=PUNTAJES!$H$9,PUNTAJES!$I$9,E27=PUNTAJES!$H$10,PUNTAJES!$I$10,E27=PUNTAJES!$H$11,PUNTAJES!$I$11,E27=PUNTAJES!$H$12,PUNTAJES!$I$12)</f>
        <v>4</v>
      </c>
      <c r="G27" s="125">
        <f t="shared" si="1"/>
        <v>0.2</v>
      </c>
      <c r="H27" s="74" t="s">
        <v>141</v>
      </c>
      <c r="I27" s="80" cm="1">
        <f t="array" ref="I27">_xlfn.IFS(H27=PUNTAJES!$H$9,PUNTAJES!$I$9,H27=PUNTAJES!$H$10,PUNTAJES!$I$10,H27=PUNTAJES!$H$11,PUNTAJES!$I$11,H27=PUNTAJES!$H$12,PUNTAJES!$I$12)</f>
        <v>2</v>
      </c>
      <c r="J27" s="125">
        <f t="shared" si="2"/>
        <v>0</v>
      </c>
      <c r="K27" s="74" t="s">
        <v>141</v>
      </c>
      <c r="L27" s="80" cm="1">
        <f t="array" ref="L27">_xlfn.IFS(K27=PUNTAJES!$H$9,PUNTAJES!$I$9,K27=PUNTAJES!$H$10,PUNTAJES!$I$10,K27=PUNTAJES!$H$11,PUNTAJES!$I$11,K27=PUNTAJES!$H$12,PUNTAJES!$I$12)</f>
        <v>2</v>
      </c>
      <c r="M27" s="125">
        <f t="shared" si="3"/>
        <v>0.1</v>
      </c>
      <c r="N27" s="74" t="s">
        <v>141</v>
      </c>
      <c r="O27" s="80" cm="1">
        <f t="array" ref="O27">_xlfn.IFS(N27=PUNTAJES!$H$9,PUNTAJES!$I$9,N27=PUNTAJES!$H$10,PUNTAJES!$I$10,N27=PUNTAJES!$H$11,PUNTAJES!$I$11,N27=PUNTAJES!$H$12,PUNTAJES!$I$12)</f>
        <v>2</v>
      </c>
      <c r="P27" s="125">
        <f t="shared" si="0"/>
        <v>0.1</v>
      </c>
      <c r="Q27" s="98"/>
    </row>
    <row r="28" spans="1:20" ht="30.6" customHeight="1" thickBot="1">
      <c r="A28" s="1"/>
      <c r="B28" s="176" t="s">
        <v>120</v>
      </c>
      <c r="C28" s="177"/>
      <c r="D28" s="72">
        <v>0.1</v>
      </c>
      <c r="E28" s="74" t="s">
        <v>123</v>
      </c>
      <c r="F28" s="80" cm="1">
        <f t="array" ref="F28">_xlfn.IFS(E28=PUNTAJES!$E$4,PUNTAJES!$F$4,E28=PUNTAJES!$E$5,PUNTAJES!$F$5,E28=PUNTAJES!$E$6,PUNTAJES!$F$6)</f>
        <v>3</v>
      </c>
      <c r="G28" s="125">
        <f t="shared" si="1"/>
        <v>0.30000000000000004</v>
      </c>
      <c r="H28" s="74" t="s">
        <v>123</v>
      </c>
      <c r="I28" s="80" cm="1">
        <f t="array" ref="I28">_xlfn.IFS(H28=PUNTAJES!$E$4,PUNTAJES!$F$4,H28=PUNTAJES!$E$5,PUNTAJES!$F$5,H28=PUNTAJES!$E$6,PUNTAJES!$F$6)</f>
        <v>3</v>
      </c>
      <c r="J28" s="125">
        <f t="shared" si="2"/>
        <v>0</v>
      </c>
      <c r="K28" s="74" t="s">
        <v>123</v>
      </c>
      <c r="L28" s="80" cm="1">
        <f t="array" ref="L28">_xlfn.IFS(K28=PUNTAJES!$E$4,PUNTAJES!$F$4,K28=PUNTAJES!$E$5,PUNTAJES!$F$5,K28=PUNTAJES!$E$6,PUNTAJES!$F$6)</f>
        <v>3</v>
      </c>
      <c r="M28" s="125">
        <f t="shared" si="3"/>
        <v>0.30000000000000004</v>
      </c>
      <c r="N28" s="74" t="s">
        <v>123</v>
      </c>
      <c r="O28" s="80" cm="1">
        <f t="array" ref="O28">_xlfn.IFS(N28=PUNTAJES!$E$4,PUNTAJES!$F$4,N28=PUNTAJES!$E$5,PUNTAJES!$F$5,N28=PUNTAJES!$E$6,PUNTAJES!$F$6)</f>
        <v>3</v>
      </c>
      <c r="P28" s="126">
        <f t="shared" si="0"/>
        <v>0.30000000000000004</v>
      </c>
      <c r="Q28" s="98"/>
    </row>
    <row r="29" spans="1:20" ht="30.6" customHeight="1" thickBot="1">
      <c r="A29" s="1"/>
      <c r="B29" s="176" t="s">
        <v>12</v>
      </c>
      <c r="C29" s="177"/>
      <c r="D29" s="77">
        <f>SUM(D23:D28)</f>
        <v>1.0000000000000002</v>
      </c>
      <c r="E29" s="84" t="s">
        <v>155</v>
      </c>
      <c r="F29" s="113">
        <f>SUM(F23:F28)</f>
        <v>19</v>
      </c>
      <c r="G29" s="132">
        <f>SUM(G23:G28)</f>
        <v>3.4000000000000004</v>
      </c>
      <c r="H29" s="84" t="s">
        <v>155</v>
      </c>
      <c r="I29" s="113">
        <f>SUM(I23:I28)</f>
        <v>17</v>
      </c>
      <c r="J29" s="132">
        <f>SUM(J23:J28)</f>
        <v>0</v>
      </c>
      <c r="K29" s="84" t="s">
        <v>155</v>
      </c>
      <c r="L29" s="113">
        <f>SUM(L23:L28)</f>
        <v>17</v>
      </c>
      <c r="M29" s="132">
        <f>SUM(M23:M28)</f>
        <v>3.3000000000000007</v>
      </c>
      <c r="N29" s="84" t="s">
        <v>155</v>
      </c>
      <c r="O29" s="113">
        <f>SUM(O23:O28)</f>
        <v>15</v>
      </c>
      <c r="P29" s="127">
        <f>SUM(P23:P28)</f>
        <v>2.4500000000000002</v>
      </c>
      <c r="Q29" s="98"/>
      <c r="T29" s="131"/>
    </row>
    <row r="30" spans="1:20" ht="31.8" customHeight="1">
      <c r="A30" s="1"/>
      <c r="B30" s="107"/>
      <c r="C30" s="174" t="s">
        <v>15</v>
      </c>
      <c r="D30" s="175"/>
      <c r="E30" s="169"/>
      <c r="F30" s="170"/>
      <c r="G30" s="172"/>
      <c r="H30" s="169"/>
      <c r="I30" s="170"/>
      <c r="J30" s="172"/>
      <c r="K30" s="169"/>
      <c r="L30" s="170"/>
      <c r="M30" s="172"/>
      <c r="N30" s="169" t="s">
        <v>164</v>
      </c>
      <c r="O30" s="170"/>
      <c r="P30" s="172"/>
      <c r="Q30" s="98"/>
    </row>
    <row r="31" spans="1:20" ht="31.8" customHeight="1">
      <c r="A31" s="1"/>
      <c r="B31" s="107"/>
      <c r="C31" s="167" t="s">
        <v>157</v>
      </c>
      <c r="D31" s="173"/>
      <c r="E31" s="169"/>
      <c r="F31" s="170"/>
      <c r="G31" s="171"/>
      <c r="H31" s="169"/>
      <c r="I31" s="170"/>
      <c r="J31" s="171"/>
      <c r="K31" s="169"/>
      <c r="L31" s="170"/>
      <c r="M31" s="171"/>
      <c r="N31" s="169" t="s">
        <v>165</v>
      </c>
      <c r="O31" s="170"/>
      <c r="P31" s="171"/>
      <c r="Q31" s="98"/>
    </row>
    <row r="32" spans="1:20" ht="31.8" customHeight="1">
      <c r="A32" s="1"/>
      <c r="B32" s="107"/>
      <c r="C32" s="167" t="s">
        <v>16</v>
      </c>
      <c r="D32" s="168"/>
      <c r="E32" s="169"/>
      <c r="F32" s="170"/>
      <c r="G32" s="171"/>
      <c r="H32" s="169"/>
      <c r="I32" s="170"/>
      <c r="J32" s="171"/>
      <c r="K32" s="169"/>
      <c r="L32" s="170"/>
      <c r="M32" s="171"/>
      <c r="N32" s="169" t="s">
        <v>167</v>
      </c>
      <c r="O32" s="170"/>
      <c r="P32" s="171"/>
      <c r="Q32" s="98"/>
    </row>
    <row r="33" spans="1:17" ht="36.6" customHeight="1">
      <c r="A33" s="1"/>
      <c r="B33" s="105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98"/>
    </row>
    <row r="34" spans="1:17" ht="29.4" customHeight="1">
      <c r="A34" s="2"/>
      <c r="B34" s="178" t="s">
        <v>17</v>
      </c>
      <c r="C34" s="179"/>
      <c r="D34" s="179"/>
      <c r="E34" s="133"/>
      <c r="F34" s="133"/>
      <c r="G34" s="133"/>
      <c r="H34" s="133"/>
      <c r="I34" s="133"/>
      <c r="J34" s="133"/>
      <c r="K34" s="165"/>
      <c r="L34" s="165"/>
      <c r="M34" s="165"/>
      <c r="N34" s="165"/>
      <c r="O34" s="165"/>
      <c r="P34" s="165"/>
      <c r="Q34" s="106"/>
    </row>
    <row r="35" spans="1:17" ht="33.6" customHeight="1">
      <c r="A35" s="2"/>
      <c r="B35" s="108"/>
      <c r="C35" s="12"/>
      <c r="D35" s="12"/>
      <c r="E35" s="12"/>
      <c r="F35" s="12"/>
      <c r="G35" s="12"/>
      <c r="H35" s="12"/>
      <c r="I35" s="12"/>
      <c r="J35" s="12"/>
      <c r="K35" s="166"/>
      <c r="L35" s="166"/>
      <c r="M35" s="166"/>
      <c r="N35" s="166"/>
      <c r="O35" s="166"/>
      <c r="P35" s="166"/>
      <c r="Q35" s="106"/>
    </row>
    <row r="36" spans="1:17" ht="27.6" customHeight="1">
      <c r="A36" s="2"/>
      <c r="B36" s="105"/>
      <c r="C36" s="13"/>
      <c r="D36" s="13"/>
      <c r="E36" s="13"/>
      <c r="F36" s="13"/>
      <c r="G36" s="13"/>
      <c r="H36" s="13"/>
      <c r="I36" s="13"/>
      <c r="J36" s="13"/>
      <c r="K36" s="165"/>
      <c r="L36" s="165"/>
      <c r="M36" s="165"/>
      <c r="N36" s="165"/>
      <c r="O36" s="165"/>
      <c r="P36" s="165"/>
      <c r="Q36" s="106"/>
    </row>
    <row r="37" spans="1:17" ht="14.25" customHeight="1" thickBot="1">
      <c r="A37" s="1"/>
      <c r="B37" s="109"/>
      <c r="C37" s="110"/>
      <c r="D37" s="110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2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H18:I18"/>
    <mergeCell ref="H19:I19"/>
    <mergeCell ref="H30:J30"/>
    <mergeCell ref="H31:J31"/>
    <mergeCell ref="H32:J32"/>
    <mergeCell ref="B13:B14"/>
    <mergeCell ref="C13:C14"/>
    <mergeCell ref="D13:D14"/>
    <mergeCell ref="K15:L15"/>
    <mergeCell ref="E17:F17"/>
    <mergeCell ref="K17:L17"/>
    <mergeCell ref="E14:F14"/>
    <mergeCell ref="E15:F15"/>
    <mergeCell ref="H13:J13"/>
    <mergeCell ref="H14:I14"/>
    <mergeCell ref="H15:I15"/>
    <mergeCell ref="H16:I16"/>
    <mergeCell ref="H17:I17"/>
    <mergeCell ref="B25:C25"/>
    <mergeCell ref="B24:C24"/>
    <mergeCell ref="B22:C22"/>
    <mergeCell ref="B23:C23"/>
    <mergeCell ref="E16:F16"/>
    <mergeCell ref="E18:F18"/>
    <mergeCell ref="E19:F19"/>
    <mergeCell ref="B26:C26"/>
    <mergeCell ref="B28:C28"/>
    <mergeCell ref="B29:C29"/>
    <mergeCell ref="B27:C27"/>
    <mergeCell ref="B34:D34"/>
    <mergeCell ref="K34:P36"/>
    <mergeCell ref="C32:D32"/>
    <mergeCell ref="N32:P32"/>
    <mergeCell ref="N30:P30"/>
    <mergeCell ref="C31:D31"/>
    <mergeCell ref="C30:D30"/>
    <mergeCell ref="E30:G30"/>
    <mergeCell ref="E31:G31"/>
    <mergeCell ref="E32:G32"/>
    <mergeCell ref="N31:P31"/>
    <mergeCell ref="K31:M31"/>
    <mergeCell ref="K30:M30"/>
    <mergeCell ref="K32:M32"/>
    <mergeCell ref="N16:O16"/>
    <mergeCell ref="K16:L16"/>
    <mergeCell ref="N19:O19"/>
    <mergeCell ref="N17:O17"/>
    <mergeCell ref="N18:O18"/>
    <mergeCell ref="K18:L18"/>
    <mergeCell ref="K19:L19"/>
    <mergeCell ref="B2:B5"/>
    <mergeCell ref="C2:P3"/>
    <mergeCell ref="C4:P5"/>
    <mergeCell ref="C7:P7"/>
    <mergeCell ref="C9:P9"/>
    <mergeCell ref="C8:P8"/>
    <mergeCell ref="N15:O15"/>
    <mergeCell ref="N14:O14"/>
    <mergeCell ref="K13:M13"/>
    <mergeCell ref="K14:L14"/>
    <mergeCell ref="C10:P10"/>
    <mergeCell ref="C11:P11"/>
    <mergeCell ref="N12:P12"/>
    <mergeCell ref="N13:P13"/>
    <mergeCell ref="K12:M12"/>
    <mergeCell ref="E12:G12"/>
    <mergeCell ref="E13:G13"/>
    <mergeCell ref="H12:J12"/>
  </mergeCells>
  <conditionalFormatting sqref="E22:P22 E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N27 K27 E27 H27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N28 K28 E28 H28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N25 K25 E25 H25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N24 K24 E24 H24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N23 K23 E23 H23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N26 K26 E26 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3"/>
      <c r="C2" s="156" t="s">
        <v>156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210"/>
      <c r="Q2" s="187"/>
      <c r="R2" s="188"/>
      <c r="S2" s="189"/>
      <c r="T2" s="97"/>
    </row>
    <row r="3" spans="1:20" ht="33" customHeight="1">
      <c r="A3" s="1"/>
      <c r="B3" s="154"/>
      <c r="C3" s="158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211"/>
      <c r="Q3" s="190"/>
      <c r="R3" s="191"/>
      <c r="S3" s="191"/>
      <c r="T3" s="98"/>
    </row>
    <row r="4" spans="1:20" ht="33" customHeight="1">
      <c r="A4" s="1"/>
      <c r="B4" s="154"/>
      <c r="C4" s="160" t="s">
        <v>0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212"/>
      <c r="Q4" s="190"/>
      <c r="R4" s="191"/>
      <c r="S4" s="191"/>
      <c r="T4" s="98"/>
    </row>
    <row r="5" spans="1:20" ht="33" customHeight="1">
      <c r="A5" s="1"/>
      <c r="B5" s="155"/>
      <c r="C5" s="158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211"/>
      <c r="Q5" s="192"/>
      <c r="R5" s="193"/>
      <c r="S5" s="193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8"/>
    </row>
    <row r="7" spans="1:20" ht="33" customHeight="1">
      <c r="A7" s="1"/>
      <c r="B7" s="100" t="s">
        <v>1</v>
      </c>
      <c r="C7" s="162" t="s">
        <v>171</v>
      </c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98"/>
    </row>
    <row r="8" spans="1:20" ht="33" customHeight="1">
      <c r="A8" s="1"/>
      <c r="B8" s="100" t="s">
        <v>2</v>
      </c>
      <c r="C8" s="148">
        <v>45555</v>
      </c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98"/>
    </row>
    <row r="9" spans="1:20" ht="33" customHeight="1">
      <c r="A9" s="1"/>
      <c r="B9" s="100" t="s">
        <v>3</v>
      </c>
      <c r="C9" s="148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98"/>
    </row>
    <row r="10" spans="1:20" ht="33" customHeight="1">
      <c r="A10" s="1"/>
      <c r="B10" s="100" t="s">
        <v>4</v>
      </c>
      <c r="C10" s="148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98"/>
    </row>
    <row r="11" spans="1:20" ht="33" customHeight="1">
      <c r="A11" s="1"/>
      <c r="B11" s="100" t="s">
        <v>5</v>
      </c>
      <c r="C11" s="150">
        <v>3.5</v>
      </c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98"/>
    </row>
    <row r="12" spans="1:20" ht="14.25" customHeight="1">
      <c r="A12" s="1"/>
      <c r="B12" s="101"/>
      <c r="C12" s="5"/>
      <c r="D12" s="6"/>
      <c r="E12" s="151"/>
      <c r="F12" s="151"/>
      <c r="G12" s="152"/>
      <c r="H12" s="151"/>
      <c r="I12" s="151"/>
      <c r="J12" s="152"/>
      <c r="K12" s="151"/>
      <c r="L12" s="151"/>
      <c r="M12" s="152"/>
      <c r="N12" s="202"/>
      <c r="O12" s="202"/>
      <c r="P12" s="152"/>
      <c r="Q12" s="202"/>
      <c r="R12" s="202"/>
      <c r="S12" s="152"/>
      <c r="T12" s="98"/>
    </row>
    <row r="13" spans="1:20" ht="52.8" customHeight="1">
      <c r="A13" s="1"/>
      <c r="B13" s="182"/>
      <c r="C13" s="220" t="s">
        <v>6</v>
      </c>
      <c r="D13" s="221"/>
      <c r="E13" s="213" t="s">
        <v>163</v>
      </c>
      <c r="F13" s="214"/>
      <c r="G13" s="215"/>
      <c r="H13" s="199" t="s">
        <v>173</v>
      </c>
      <c r="I13" s="200"/>
      <c r="J13" s="201"/>
      <c r="K13" s="145" t="s">
        <v>174</v>
      </c>
      <c r="L13" s="146"/>
      <c r="M13" s="147"/>
      <c r="N13" s="98"/>
    </row>
    <row r="14" spans="1:20" ht="33.6" customHeight="1">
      <c r="A14" s="1"/>
      <c r="B14" s="183"/>
      <c r="C14" s="222"/>
      <c r="D14" s="223"/>
      <c r="E14" s="216" t="s">
        <v>8</v>
      </c>
      <c r="F14" s="217"/>
      <c r="G14" s="86" t="s">
        <v>9</v>
      </c>
      <c r="H14" s="218" t="s">
        <v>8</v>
      </c>
      <c r="I14" s="219"/>
      <c r="J14" s="87" t="s">
        <v>9</v>
      </c>
      <c r="K14" s="143" t="s">
        <v>8</v>
      </c>
      <c r="L14" s="144"/>
      <c r="M14" s="94" t="s">
        <v>9</v>
      </c>
      <c r="N14" s="98"/>
    </row>
    <row r="15" spans="1:20" ht="88.2" customHeight="1">
      <c r="A15" s="1"/>
      <c r="B15" s="102" t="s">
        <v>172</v>
      </c>
      <c r="C15" s="208">
        <v>2</v>
      </c>
      <c r="D15" s="209"/>
      <c r="E15" s="203"/>
      <c r="F15" s="204"/>
      <c r="G15" s="88">
        <f>C15*E15</f>
        <v>0</v>
      </c>
      <c r="H15" s="207">
        <f>(36/1.18)*3.5</f>
        <v>106.77966101694915</v>
      </c>
      <c r="I15" s="204"/>
      <c r="J15" s="91">
        <f>C15*H15</f>
        <v>213.5593220338983</v>
      </c>
      <c r="K15" s="224">
        <v>169.49</v>
      </c>
      <c r="L15" s="224"/>
      <c r="M15" s="95">
        <f>+K15*C15</f>
        <v>338.98</v>
      </c>
      <c r="N15" s="98"/>
    </row>
    <row r="16" spans="1:20" ht="25.5" customHeight="1">
      <c r="A16" s="1"/>
      <c r="B16" s="103"/>
      <c r="C16" s="82"/>
      <c r="D16" s="85"/>
      <c r="E16" s="206" t="s">
        <v>10</v>
      </c>
      <c r="F16" s="206"/>
      <c r="G16" s="89">
        <f>SUM(G15:G15)</f>
        <v>0</v>
      </c>
      <c r="H16" s="206" t="s">
        <v>10</v>
      </c>
      <c r="I16" s="206"/>
      <c r="J16" s="92">
        <f>SUM(J15:J15)</f>
        <v>213.5593220338983</v>
      </c>
      <c r="K16" s="206" t="s">
        <v>10</v>
      </c>
      <c r="L16" s="206"/>
      <c r="M16" s="96">
        <f>+M15</f>
        <v>338.98</v>
      </c>
      <c r="N16" s="98"/>
    </row>
    <row r="17" spans="1:20" ht="25.5" customHeight="1">
      <c r="A17" s="1"/>
      <c r="B17" s="99"/>
      <c r="C17" s="82"/>
      <c r="D17" s="85"/>
      <c r="E17" s="206" t="s">
        <v>11</v>
      </c>
      <c r="F17" s="206"/>
      <c r="G17" s="90">
        <f>G16*0.18</f>
        <v>0</v>
      </c>
      <c r="H17" s="206" t="s">
        <v>11</v>
      </c>
      <c r="I17" s="206"/>
      <c r="J17" s="93">
        <f>J16*0.18</f>
        <v>38.440677966101696</v>
      </c>
      <c r="K17" s="206" t="s">
        <v>11</v>
      </c>
      <c r="L17" s="206"/>
      <c r="M17" s="96">
        <f>+M16*0.18</f>
        <v>61.016400000000004</v>
      </c>
      <c r="N17" s="98"/>
    </row>
    <row r="18" spans="1:20" ht="25.5" customHeight="1">
      <c r="A18" s="1"/>
      <c r="B18" s="99"/>
      <c r="C18" s="83"/>
      <c r="D18" s="85"/>
      <c r="E18" s="206" t="s">
        <v>12</v>
      </c>
      <c r="F18" s="206"/>
      <c r="G18" s="90">
        <f>SUM(G16:G17)</f>
        <v>0</v>
      </c>
      <c r="H18" s="206" t="s">
        <v>12</v>
      </c>
      <c r="I18" s="206"/>
      <c r="J18" s="93">
        <f>SUM(J16:J17)</f>
        <v>252</v>
      </c>
      <c r="K18" s="206" t="s">
        <v>12</v>
      </c>
      <c r="L18" s="206"/>
      <c r="M18" s="96">
        <f>+M16+M17</f>
        <v>399.99639999999999</v>
      </c>
      <c r="N18" s="98"/>
    </row>
    <row r="19" spans="1:20" ht="14.25" customHeight="1">
      <c r="A19" s="1"/>
      <c r="B19" s="104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8"/>
    </row>
    <row r="20" spans="1:20" ht="14.25" customHeight="1">
      <c r="A20" s="1"/>
      <c r="B20" s="105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05"/>
      <c r="Q20" s="198"/>
      <c r="R20" s="70"/>
      <c r="S20" s="10"/>
      <c r="T20" s="98"/>
    </row>
    <row r="21" spans="1:20" ht="33" customHeight="1">
      <c r="A21" s="1"/>
      <c r="B21" s="180" t="s">
        <v>13</v>
      </c>
      <c r="C21" s="181"/>
      <c r="D21" s="71" t="s">
        <v>150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8"/>
    </row>
    <row r="22" spans="1:20" ht="30.6" customHeight="1">
      <c r="A22" s="1"/>
      <c r="B22" s="176" t="s">
        <v>14</v>
      </c>
      <c r="C22" s="177"/>
      <c r="D22" s="72">
        <v>0.4</v>
      </c>
      <c r="E22" s="73" t="s">
        <v>140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143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140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8"/>
    </row>
    <row r="23" spans="1:20" ht="30.6" customHeight="1">
      <c r="A23" s="1"/>
      <c r="B23" s="176" t="s">
        <v>151</v>
      </c>
      <c r="C23" s="177"/>
      <c r="D23" s="72">
        <v>0.2</v>
      </c>
      <c r="E23" s="74" t="s">
        <v>122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122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8"/>
    </row>
    <row r="24" spans="1:20" ht="30.6" customHeight="1">
      <c r="A24" s="2"/>
      <c r="B24" s="176" t="s">
        <v>139</v>
      </c>
      <c r="C24" s="177"/>
      <c r="D24" s="75">
        <v>0.1</v>
      </c>
      <c r="E24" s="76" t="s">
        <v>142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142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6"/>
    </row>
    <row r="25" spans="1:20" ht="30.6" customHeight="1">
      <c r="A25" s="1"/>
      <c r="B25" s="176" t="s">
        <v>152</v>
      </c>
      <c r="C25" s="177"/>
      <c r="D25" s="72">
        <v>0.1</v>
      </c>
      <c r="E25" s="74" t="s">
        <v>123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123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123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8"/>
    </row>
    <row r="26" spans="1:20" ht="30.6" customHeight="1">
      <c r="A26" s="1"/>
      <c r="B26" s="176" t="s">
        <v>153</v>
      </c>
      <c r="C26" s="177"/>
      <c r="D26" s="72">
        <v>0.15</v>
      </c>
      <c r="E26" s="74" t="s">
        <v>136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136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136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8"/>
    </row>
    <row r="27" spans="1:20" ht="30.6" customHeight="1" thickBot="1">
      <c r="A27" s="1"/>
      <c r="B27" s="176" t="s">
        <v>154</v>
      </c>
      <c r="C27" s="177"/>
      <c r="D27" s="72">
        <v>0.05</v>
      </c>
      <c r="E27" s="74" t="s">
        <v>124</v>
      </c>
      <c r="F27" s="80" cm="1">
        <f t="array" ref="F27">_xlfn.IFS(E27=PUNTAJES!$H$4,PUNTAJES!$I$4,E27=PUNTAJES!$H$5,PUNTAJES!$I$5,E27=PUNTAJES!$H$6,PUNTAJES!$I$6)</f>
        <v>3</v>
      </c>
      <c r="G27" s="114">
        <f t="shared" si="0"/>
        <v>0.15000000000000002</v>
      </c>
      <c r="H27" s="74" t="s">
        <v>124</v>
      </c>
      <c r="I27" s="80" cm="1">
        <f t="array" ref="I27">_xlfn.IFS(H27=PUNTAJES!$H$4,PUNTAJES!$I$4,H27=PUNTAJES!$H$5,PUNTAJES!$I$5,H27=PUNTAJES!$H$6,PUNTAJES!$I$6)</f>
        <v>3</v>
      </c>
      <c r="J27" s="114">
        <f t="shared" si="1"/>
        <v>0.15000000000000002</v>
      </c>
      <c r="K27" s="74" t="s">
        <v>124</v>
      </c>
      <c r="L27" s="80" cm="1">
        <f t="array" ref="L27">_xlfn.IFS(K27=PUNTAJES!$H$4,PUNTAJES!$I$4,K27=PUNTAJES!$H$5,PUNTAJES!$I$5,K27=PUNTAJES!$H$6,PUNTAJES!$I$6)</f>
        <v>3</v>
      </c>
      <c r="M27" s="114">
        <f t="shared" si="2"/>
        <v>1.1000000000000001</v>
      </c>
      <c r="N27" s="98"/>
    </row>
    <row r="28" spans="1:20" ht="30.6" customHeight="1" thickBot="1">
      <c r="A28" s="1"/>
      <c r="B28" s="176" t="s">
        <v>12</v>
      </c>
      <c r="C28" s="177"/>
      <c r="D28" s="77">
        <f>SUM(D22:D27)</f>
        <v>1</v>
      </c>
      <c r="E28" s="84" t="s">
        <v>155</v>
      </c>
      <c r="F28" s="113">
        <f>SUM(F22:F27)</f>
        <v>23</v>
      </c>
      <c r="G28" s="115">
        <f>SUM(G22:G27)</f>
        <v>3.75</v>
      </c>
      <c r="H28" s="84" t="s">
        <v>155</v>
      </c>
      <c r="I28" s="113">
        <f>SUM(I22:I27)</f>
        <v>23</v>
      </c>
      <c r="J28" s="115">
        <f>SUM(J22:J27)</f>
        <v>3.95</v>
      </c>
      <c r="K28" s="84" t="s">
        <v>155</v>
      </c>
      <c r="L28" s="113">
        <f>SUM(L22:L27)</f>
        <v>22</v>
      </c>
      <c r="M28" s="115">
        <f>SUM(M22:M27)</f>
        <v>5.0499999999999989</v>
      </c>
      <c r="N28" s="98"/>
    </row>
    <row r="29" spans="1:20" ht="31.8" customHeight="1">
      <c r="A29" s="1"/>
      <c r="B29" s="107"/>
      <c r="C29" s="174" t="s">
        <v>15</v>
      </c>
      <c r="D29" s="175"/>
      <c r="E29" s="169"/>
      <c r="F29" s="170"/>
      <c r="G29" s="172"/>
      <c r="H29" s="169"/>
      <c r="I29" s="170"/>
      <c r="J29" s="172"/>
      <c r="K29" s="169"/>
      <c r="L29" s="170"/>
      <c r="M29" s="172"/>
      <c r="N29" s="169"/>
      <c r="O29" s="170"/>
      <c r="P29" s="172"/>
      <c r="Q29" s="169"/>
      <c r="R29" s="170"/>
      <c r="S29" s="172"/>
      <c r="T29" s="98"/>
    </row>
    <row r="30" spans="1:20" ht="31.8" customHeight="1">
      <c r="A30" s="1"/>
      <c r="B30" s="107"/>
      <c r="C30" s="167" t="s">
        <v>157</v>
      </c>
      <c r="D30" s="173"/>
      <c r="E30" s="169"/>
      <c r="F30" s="170"/>
      <c r="G30" s="171"/>
      <c r="H30" s="169"/>
      <c r="I30" s="170"/>
      <c r="J30" s="171"/>
      <c r="K30" s="169"/>
      <c r="L30" s="170"/>
      <c r="M30" s="171"/>
      <c r="N30" s="169"/>
      <c r="O30" s="170"/>
      <c r="P30" s="171"/>
      <c r="Q30" s="169"/>
      <c r="R30" s="170"/>
      <c r="S30" s="171"/>
      <c r="T30" s="98"/>
    </row>
    <row r="31" spans="1:20" ht="31.8" customHeight="1">
      <c r="A31" s="1"/>
      <c r="B31" s="107"/>
      <c r="C31" s="167" t="s">
        <v>16</v>
      </c>
      <c r="D31" s="168"/>
      <c r="E31" s="169"/>
      <c r="F31" s="170"/>
      <c r="G31" s="171"/>
      <c r="H31" s="169"/>
      <c r="I31" s="170"/>
      <c r="J31" s="171"/>
      <c r="K31" s="169"/>
      <c r="L31" s="170"/>
      <c r="M31" s="171"/>
      <c r="N31" s="169"/>
      <c r="O31" s="170"/>
      <c r="P31" s="171"/>
      <c r="Q31" s="169"/>
      <c r="R31" s="170"/>
      <c r="S31" s="171"/>
      <c r="T31" s="98"/>
    </row>
    <row r="32" spans="1:20" ht="36.6" customHeight="1">
      <c r="A32" s="1"/>
      <c r="B32" s="105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25"/>
      <c r="O32" s="226"/>
      <c r="P32" s="227"/>
      <c r="Q32" s="11"/>
      <c r="R32" s="11"/>
      <c r="S32" s="11"/>
      <c r="T32" s="98"/>
    </row>
    <row r="33" spans="1:20" ht="29.4" customHeight="1">
      <c r="A33" s="2"/>
      <c r="B33" s="197" t="s">
        <v>17</v>
      </c>
      <c r="C33" s="198"/>
      <c r="D33" s="198"/>
      <c r="E33" s="194"/>
      <c r="F33" s="194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06"/>
    </row>
    <row r="34" spans="1:20" ht="14.25" customHeight="1">
      <c r="A34" s="2"/>
      <c r="B34" s="108"/>
      <c r="C34" s="12"/>
      <c r="D34" s="12"/>
      <c r="E34" s="195"/>
      <c r="F34" s="195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5"/>
      <c r="T34" s="106"/>
    </row>
    <row r="35" spans="1:20" ht="14.25" customHeight="1">
      <c r="A35" s="2"/>
      <c r="B35" s="105"/>
      <c r="C35" s="13"/>
      <c r="D35" s="13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06"/>
    </row>
    <row r="36" spans="1:20" ht="14.25" customHeight="1" thickBot="1">
      <c r="A36" s="1"/>
      <c r="B36" s="109"/>
      <c r="C36" s="110"/>
      <c r="D36" s="110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2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K29:M29"/>
    <mergeCell ref="K31:M31"/>
    <mergeCell ref="N32:P32"/>
    <mergeCell ref="Q29:S29"/>
    <mergeCell ref="Q31:S31"/>
    <mergeCell ref="Q30:S30"/>
    <mergeCell ref="N31:P31"/>
    <mergeCell ref="N29:P29"/>
    <mergeCell ref="C30:D30"/>
    <mergeCell ref="E30:G30"/>
    <mergeCell ref="H30:J30"/>
    <mergeCell ref="K30:M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118</v>
      </c>
      <c r="C3" s="50" t="s">
        <v>119</v>
      </c>
      <c r="E3" s="50" t="s">
        <v>120</v>
      </c>
      <c r="F3" s="50" t="s">
        <v>119</v>
      </c>
      <c r="H3" s="52" t="s">
        <v>121</v>
      </c>
      <c r="I3" s="50" t="s">
        <v>119</v>
      </c>
    </row>
    <row r="4" spans="2:9">
      <c r="B4" s="53" t="s">
        <v>122</v>
      </c>
      <c r="C4" s="54">
        <v>5</v>
      </c>
      <c r="E4" s="53" t="s">
        <v>123</v>
      </c>
      <c r="F4" s="54">
        <v>3</v>
      </c>
      <c r="H4" s="55" t="s">
        <v>124</v>
      </c>
      <c r="I4" s="56">
        <v>3</v>
      </c>
    </row>
    <row r="5" spans="2:9">
      <c r="B5" s="57" t="s">
        <v>125</v>
      </c>
      <c r="C5" s="58">
        <v>4</v>
      </c>
      <c r="E5" s="57" t="s">
        <v>126</v>
      </c>
      <c r="F5" s="58">
        <v>2</v>
      </c>
      <c r="H5" s="55" t="s">
        <v>127</v>
      </c>
      <c r="I5" s="56">
        <v>2</v>
      </c>
    </row>
    <row r="6" spans="2:9" ht="27.6">
      <c r="B6" s="57" t="s">
        <v>128</v>
      </c>
      <c r="C6" s="54">
        <v>3</v>
      </c>
      <c r="E6" s="57" t="s">
        <v>129</v>
      </c>
      <c r="F6" s="59">
        <v>1</v>
      </c>
      <c r="H6" s="57" t="s">
        <v>130</v>
      </c>
      <c r="I6" s="60">
        <v>1</v>
      </c>
    </row>
    <row r="7" spans="2:9">
      <c r="B7" s="57" t="s">
        <v>131</v>
      </c>
      <c r="C7" s="54">
        <v>2</v>
      </c>
      <c r="H7" s="61"/>
      <c r="I7" s="62"/>
    </row>
    <row r="8" spans="2:9" ht="29.4" customHeight="1">
      <c r="B8" s="57" t="s">
        <v>132</v>
      </c>
      <c r="C8" s="54">
        <v>1</v>
      </c>
      <c r="E8" s="50" t="s">
        <v>14</v>
      </c>
      <c r="F8" s="50" t="s">
        <v>119</v>
      </c>
      <c r="H8" s="52" t="s">
        <v>133</v>
      </c>
      <c r="I8" s="50" t="s">
        <v>119</v>
      </c>
    </row>
    <row r="9" spans="2:9" ht="19.95" customHeight="1">
      <c r="B9" s="63" t="s">
        <v>134</v>
      </c>
      <c r="C9" s="64">
        <v>0</v>
      </c>
      <c r="E9" s="57" t="s">
        <v>135</v>
      </c>
      <c r="F9" s="60">
        <v>1</v>
      </c>
      <c r="H9" s="65" t="s">
        <v>136</v>
      </c>
      <c r="I9" s="60">
        <v>4</v>
      </c>
    </row>
    <row r="10" spans="2:9" ht="19.95" customHeight="1">
      <c r="B10" s="66"/>
      <c r="C10" s="66"/>
      <c r="E10" s="57" t="s">
        <v>137</v>
      </c>
      <c r="F10" s="60">
        <v>2</v>
      </c>
      <c r="H10" s="65" t="s">
        <v>138</v>
      </c>
      <c r="I10" s="60">
        <v>3</v>
      </c>
    </row>
    <row r="11" spans="2:9" ht="27.6">
      <c r="B11" s="67" t="s">
        <v>139</v>
      </c>
      <c r="C11" s="50" t="s">
        <v>119</v>
      </c>
      <c r="E11" s="57" t="s">
        <v>140</v>
      </c>
      <c r="F11" s="60">
        <v>3</v>
      </c>
      <c r="H11" s="68" t="s">
        <v>141</v>
      </c>
      <c r="I11" s="60">
        <v>2</v>
      </c>
    </row>
    <row r="12" spans="2:9">
      <c r="B12" s="55" t="s">
        <v>142</v>
      </c>
      <c r="C12" s="54">
        <v>5</v>
      </c>
      <c r="E12" s="57" t="s">
        <v>143</v>
      </c>
      <c r="F12" s="60">
        <v>4</v>
      </c>
      <c r="H12" s="69" t="s">
        <v>144</v>
      </c>
      <c r="I12" s="60">
        <v>1</v>
      </c>
    </row>
    <row r="13" spans="2:9">
      <c r="B13" s="55" t="s">
        <v>145</v>
      </c>
      <c r="C13" s="54">
        <v>4</v>
      </c>
      <c r="E13" s="57" t="s">
        <v>146</v>
      </c>
      <c r="F13" s="60">
        <v>5</v>
      </c>
    </row>
    <row r="14" spans="2:9">
      <c r="B14" s="55" t="s">
        <v>147</v>
      </c>
      <c r="C14" s="54">
        <v>3</v>
      </c>
    </row>
    <row r="15" spans="2:9">
      <c r="B15" s="55" t="s">
        <v>148</v>
      </c>
      <c r="C15" s="54">
        <v>2</v>
      </c>
    </row>
    <row r="16" spans="2:9">
      <c r="B16" s="55" t="s">
        <v>149</v>
      </c>
      <c r="C16" s="54">
        <v>1</v>
      </c>
    </row>
    <row r="18" spans="2:3" ht="27.6">
      <c r="B18" s="50" t="s">
        <v>159</v>
      </c>
      <c r="C18" s="50" t="s">
        <v>119</v>
      </c>
    </row>
    <row r="19" spans="2:3" ht="27.6">
      <c r="B19" s="57" t="s">
        <v>160</v>
      </c>
      <c r="C19" s="60">
        <v>5</v>
      </c>
    </row>
    <row r="20" spans="2:3" ht="27.6">
      <c r="B20" s="57" t="s">
        <v>161</v>
      </c>
      <c r="C20" s="60">
        <v>3</v>
      </c>
    </row>
    <row r="21" spans="2:3">
      <c r="B21" s="116" t="s">
        <v>162</v>
      </c>
      <c r="C21" s="11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34" t="s">
        <v>99</v>
      </c>
      <c r="C2" s="235"/>
      <c r="D2" s="235"/>
      <c r="E2" s="235"/>
      <c r="F2" s="236"/>
    </row>
    <row r="3" spans="2:6" ht="15" thickBot="1">
      <c r="B3" s="228" t="s">
        <v>98</v>
      </c>
      <c r="C3" s="229"/>
      <c r="D3" s="229"/>
      <c r="E3" s="229"/>
      <c r="F3" s="230"/>
    </row>
    <row r="4" spans="2:6" ht="15" thickBot="1">
      <c r="B4" s="231" t="s">
        <v>96</v>
      </c>
      <c r="C4" s="232"/>
      <c r="D4" s="232"/>
      <c r="E4" s="232"/>
      <c r="F4" s="233"/>
    </row>
    <row r="5" spans="2:6" ht="15" thickBot="1">
      <c r="B5" s="231" t="s">
        <v>97</v>
      </c>
      <c r="C5" s="232"/>
      <c r="D5" s="232"/>
      <c r="E5" s="232"/>
      <c r="F5" s="233"/>
    </row>
    <row r="6" spans="2:6" ht="15" thickBot="1">
      <c r="B6" s="36" t="s">
        <v>55</v>
      </c>
      <c r="C6" s="36" t="s">
        <v>56</v>
      </c>
      <c r="D6" s="37" t="s">
        <v>57</v>
      </c>
      <c r="E6" s="38" t="s">
        <v>58</v>
      </c>
      <c r="F6" s="38" t="s">
        <v>59</v>
      </c>
    </row>
    <row r="7" spans="2:6" ht="26.25" customHeight="1">
      <c r="B7" s="242">
        <v>1</v>
      </c>
      <c r="C7" s="240" t="s">
        <v>90</v>
      </c>
      <c r="D7" s="28" t="s">
        <v>60</v>
      </c>
      <c r="E7" s="26">
        <v>5</v>
      </c>
      <c r="F7" s="237"/>
    </row>
    <row r="8" spans="2:6" ht="26.25" customHeight="1">
      <c r="B8" s="243"/>
      <c r="C8" s="241"/>
      <c r="D8" s="29" t="s">
        <v>61</v>
      </c>
      <c r="E8" s="24">
        <v>4</v>
      </c>
      <c r="F8" s="238"/>
    </row>
    <row r="9" spans="2:6" ht="26.25" customHeight="1">
      <c r="B9" s="243"/>
      <c r="C9" s="241"/>
      <c r="D9" s="29" t="s">
        <v>62</v>
      </c>
      <c r="E9" s="24">
        <v>3</v>
      </c>
      <c r="F9" s="238"/>
    </row>
    <row r="10" spans="2:6" ht="26.25" customHeight="1">
      <c r="B10" s="243"/>
      <c r="C10" s="241"/>
      <c r="D10" s="29" t="s">
        <v>63</v>
      </c>
      <c r="E10" s="24">
        <v>2</v>
      </c>
      <c r="F10" s="238"/>
    </row>
    <row r="11" spans="2:6" ht="26.25" customHeight="1" thickBot="1">
      <c r="B11" s="243"/>
      <c r="C11" s="241"/>
      <c r="D11" s="30" t="s">
        <v>64</v>
      </c>
      <c r="E11" s="27">
        <v>1</v>
      </c>
      <c r="F11" s="239"/>
    </row>
    <row r="12" spans="2:6" ht="26.25" customHeight="1">
      <c r="B12" s="242">
        <v>2</v>
      </c>
      <c r="C12" s="240" t="s">
        <v>91</v>
      </c>
      <c r="D12" s="28" t="s">
        <v>65</v>
      </c>
      <c r="E12" s="26">
        <v>5</v>
      </c>
      <c r="F12" s="237"/>
    </row>
    <row r="13" spans="2:6" ht="26.25" customHeight="1">
      <c r="B13" s="243"/>
      <c r="C13" s="241"/>
      <c r="D13" s="29" t="s">
        <v>66</v>
      </c>
      <c r="E13" s="24">
        <v>4</v>
      </c>
      <c r="F13" s="238"/>
    </row>
    <row r="14" spans="2:6" ht="26.25" customHeight="1">
      <c r="B14" s="243"/>
      <c r="C14" s="241"/>
      <c r="D14" s="29" t="s">
        <v>67</v>
      </c>
      <c r="E14" s="24">
        <v>3</v>
      </c>
      <c r="F14" s="238"/>
    </row>
    <row r="15" spans="2:6" ht="26.25" customHeight="1">
      <c r="B15" s="243"/>
      <c r="C15" s="241"/>
      <c r="D15" s="29" t="s">
        <v>68</v>
      </c>
      <c r="E15" s="24">
        <v>2</v>
      </c>
      <c r="F15" s="238"/>
    </row>
    <row r="16" spans="2:6" ht="26.25" customHeight="1" thickBot="1">
      <c r="B16" s="243"/>
      <c r="C16" s="241"/>
      <c r="D16" s="30" t="s">
        <v>69</v>
      </c>
      <c r="E16" s="27">
        <v>1</v>
      </c>
      <c r="F16" s="239"/>
    </row>
    <row r="17" spans="2:6" ht="26.25" customHeight="1">
      <c r="B17" s="242">
        <v>3</v>
      </c>
      <c r="C17" s="240" t="s">
        <v>92</v>
      </c>
      <c r="D17" s="28" t="s">
        <v>70</v>
      </c>
      <c r="E17" s="26">
        <v>5</v>
      </c>
      <c r="F17" s="237"/>
    </row>
    <row r="18" spans="2:6" ht="26.25" customHeight="1">
      <c r="B18" s="243"/>
      <c r="C18" s="241"/>
      <c r="D18" s="29" t="s">
        <v>71</v>
      </c>
      <c r="E18" s="24">
        <v>4</v>
      </c>
      <c r="F18" s="238"/>
    </row>
    <row r="19" spans="2:6" ht="26.25" customHeight="1">
      <c r="B19" s="243"/>
      <c r="C19" s="241"/>
      <c r="D19" s="29" t="s">
        <v>73</v>
      </c>
      <c r="E19" s="24">
        <v>3</v>
      </c>
      <c r="F19" s="238"/>
    </row>
    <row r="20" spans="2:6" ht="26.25" customHeight="1">
      <c r="B20" s="243"/>
      <c r="C20" s="241"/>
      <c r="D20" s="29" t="s">
        <v>74</v>
      </c>
      <c r="E20" s="24">
        <v>2</v>
      </c>
      <c r="F20" s="238"/>
    </row>
    <row r="21" spans="2:6" ht="26.25" customHeight="1" thickBot="1">
      <c r="B21" s="243"/>
      <c r="C21" s="241"/>
      <c r="D21" s="30" t="s">
        <v>72</v>
      </c>
      <c r="E21" s="27">
        <v>1</v>
      </c>
      <c r="F21" s="239"/>
    </row>
    <row r="22" spans="2:6" ht="26.25" customHeight="1">
      <c r="B22" s="242">
        <v>4</v>
      </c>
      <c r="C22" s="240" t="s">
        <v>93</v>
      </c>
      <c r="D22" s="28" t="s">
        <v>77</v>
      </c>
      <c r="E22" s="26">
        <v>5</v>
      </c>
      <c r="F22" s="237"/>
    </row>
    <row r="23" spans="2:6" ht="26.25" customHeight="1">
      <c r="B23" s="243"/>
      <c r="C23" s="241"/>
      <c r="D23" s="29" t="s">
        <v>78</v>
      </c>
      <c r="E23" s="24">
        <v>4</v>
      </c>
      <c r="F23" s="238"/>
    </row>
    <row r="24" spans="2:6" ht="26.25" customHeight="1">
      <c r="B24" s="243"/>
      <c r="C24" s="241"/>
      <c r="D24" s="29" t="s">
        <v>75</v>
      </c>
      <c r="E24" s="24">
        <v>3</v>
      </c>
      <c r="F24" s="238"/>
    </row>
    <row r="25" spans="2:6" ht="26.25" customHeight="1">
      <c r="B25" s="243"/>
      <c r="C25" s="241"/>
      <c r="D25" s="29" t="s">
        <v>76</v>
      </c>
      <c r="E25" s="24">
        <v>2</v>
      </c>
      <c r="F25" s="238"/>
    </row>
    <row r="26" spans="2:6" ht="26.25" customHeight="1" thickBot="1">
      <c r="B26" s="243"/>
      <c r="C26" s="241"/>
      <c r="D26" s="30" t="s">
        <v>79</v>
      </c>
      <c r="E26" s="27">
        <v>1</v>
      </c>
      <c r="F26" s="239"/>
    </row>
    <row r="27" spans="2:6" ht="27.6">
      <c r="B27" s="242">
        <v>5</v>
      </c>
      <c r="C27" s="240" t="s">
        <v>94</v>
      </c>
      <c r="D27" s="28" t="s">
        <v>80</v>
      </c>
      <c r="E27" s="26">
        <v>5</v>
      </c>
      <c r="F27" s="237"/>
    </row>
    <row r="28" spans="2:6" ht="27.6">
      <c r="B28" s="243"/>
      <c r="C28" s="241"/>
      <c r="D28" s="29" t="s">
        <v>82</v>
      </c>
      <c r="E28" s="24">
        <v>4</v>
      </c>
      <c r="F28" s="238"/>
    </row>
    <row r="29" spans="2:6" ht="27.6">
      <c r="B29" s="243"/>
      <c r="C29" s="241"/>
      <c r="D29" s="29" t="s">
        <v>81</v>
      </c>
      <c r="E29" s="24">
        <v>3</v>
      </c>
      <c r="F29" s="238"/>
    </row>
    <row r="30" spans="2:6" ht="41.4">
      <c r="B30" s="243"/>
      <c r="C30" s="241"/>
      <c r="D30" s="29" t="s">
        <v>83</v>
      </c>
      <c r="E30" s="24">
        <v>2</v>
      </c>
      <c r="F30" s="238"/>
    </row>
    <row r="31" spans="2:6" ht="55.8" thickBot="1">
      <c r="B31" s="243"/>
      <c r="C31" s="241"/>
      <c r="D31" s="30" t="s">
        <v>84</v>
      </c>
      <c r="E31" s="27">
        <v>1</v>
      </c>
      <c r="F31" s="239"/>
    </row>
    <row r="32" spans="2:6" ht="27.6">
      <c r="B32" s="242">
        <v>6</v>
      </c>
      <c r="C32" s="240" t="s">
        <v>95</v>
      </c>
      <c r="D32" s="28" t="s">
        <v>85</v>
      </c>
      <c r="E32" s="26">
        <v>5</v>
      </c>
      <c r="F32" s="237"/>
    </row>
    <row r="33" spans="2:6" ht="41.4">
      <c r="B33" s="243"/>
      <c r="C33" s="244"/>
      <c r="D33" s="29" t="s">
        <v>86</v>
      </c>
      <c r="E33" s="24">
        <v>4</v>
      </c>
      <c r="F33" s="238"/>
    </row>
    <row r="34" spans="2:6" ht="27.6">
      <c r="B34" s="243"/>
      <c r="C34" s="244"/>
      <c r="D34" s="29" t="s">
        <v>87</v>
      </c>
      <c r="E34" s="24">
        <v>3</v>
      </c>
      <c r="F34" s="238"/>
    </row>
    <row r="35" spans="2:6" ht="41.4">
      <c r="B35" s="243"/>
      <c r="C35" s="244"/>
      <c r="D35" s="29" t="s">
        <v>88</v>
      </c>
      <c r="E35" s="24">
        <v>2</v>
      </c>
      <c r="F35" s="238"/>
    </row>
    <row r="36" spans="2:6" ht="42" thickBot="1">
      <c r="B36" s="246"/>
      <c r="C36" s="245"/>
      <c r="D36" s="31" t="s">
        <v>89</v>
      </c>
      <c r="E36" s="25">
        <v>1</v>
      </c>
      <c r="F36" s="239"/>
    </row>
    <row r="37" spans="2:6">
      <c r="B37" s="16"/>
      <c r="C37" s="17"/>
      <c r="D37" s="34"/>
      <c r="E37" s="17"/>
      <c r="F37" s="18"/>
    </row>
    <row r="38" spans="2:6">
      <c r="B38" s="33" t="s">
        <v>100</v>
      </c>
      <c r="C38" s="17"/>
      <c r="D38" s="34"/>
      <c r="E38" s="17"/>
      <c r="F38" s="18"/>
    </row>
    <row r="39" spans="2:6">
      <c r="B39" s="33" t="s">
        <v>101</v>
      </c>
      <c r="C39" s="17"/>
      <c r="D39" s="34"/>
      <c r="E39" s="17"/>
      <c r="F39" s="18"/>
    </row>
    <row r="40" spans="2:6">
      <c r="B40" s="33" t="s">
        <v>102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103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104</v>
      </c>
      <c r="C44" s="46" t="s">
        <v>105</v>
      </c>
      <c r="D44" s="34"/>
      <c r="E44" s="17"/>
      <c r="F44" s="18"/>
    </row>
    <row r="45" spans="2:6">
      <c r="B45" s="39" t="s">
        <v>106</v>
      </c>
      <c r="C45" s="40" t="s">
        <v>111</v>
      </c>
      <c r="D45" s="34"/>
      <c r="E45" s="17"/>
      <c r="F45" s="18"/>
    </row>
    <row r="46" spans="2:6">
      <c r="B46" s="41" t="s">
        <v>107</v>
      </c>
      <c r="C46" s="42" t="s">
        <v>112</v>
      </c>
      <c r="D46" s="34"/>
      <c r="E46" s="17"/>
      <c r="F46" s="18"/>
    </row>
    <row r="47" spans="2:6">
      <c r="B47" s="41" t="s">
        <v>108</v>
      </c>
      <c r="C47" s="42" t="s">
        <v>113</v>
      </c>
      <c r="D47" s="34"/>
      <c r="E47" s="17"/>
      <c r="F47" s="18"/>
    </row>
    <row r="48" spans="2:6">
      <c r="B48" s="41" t="s">
        <v>109</v>
      </c>
      <c r="C48" s="42" t="s">
        <v>114</v>
      </c>
      <c r="D48" s="34"/>
      <c r="E48" s="17"/>
      <c r="F48" s="18"/>
    </row>
    <row r="49" spans="2:6" ht="15" thickBot="1">
      <c r="B49" s="43" t="s">
        <v>110</v>
      </c>
      <c r="C49" s="44" t="s">
        <v>115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116</v>
      </c>
      <c r="D53" s="35"/>
      <c r="E53" s="49" t="s">
        <v>117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18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19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20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21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22</v>
      </c>
    </row>
    <row r="2" spans="1:10" ht="14.4">
      <c r="A2" t="s">
        <v>23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24</v>
      </c>
      <c r="J2">
        <v>1</v>
      </c>
    </row>
    <row r="3" spans="1:10" ht="14.4">
      <c r="A3" t="s">
        <v>25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26</v>
      </c>
      <c r="J3">
        <v>0.5</v>
      </c>
    </row>
    <row r="4" spans="1:10" ht="14.4">
      <c r="A4" t="s">
        <v>27</v>
      </c>
      <c r="B4" s="14">
        <f t="shared" si="0"/>
        <v>1.6666666666666666E-2</v>
      </c>
      <c r="C4">
        <v>1</v>
      </c>
      <c r="I4" t="s">
        <v>28</v>
      </c>
      <c r="J4">
        <v>0.05</v>
      </c>
    </row>
    <row r="5" spans="1:10" ht="14.4">
      <c r="A5" t="s">
        <v>29</v>
      </c>
      <c r="B5" s="14">
        <f t="shared" si="0"/>
        <v>3.3333333333333333E-2</v>
      </c>
      <c r="C5">
        <v>2</v>
      </c>
    </row>
    <row r="6" spans="1:10" ht="14.4">
      <c r="A6" t="s">
        <v>30</v>
      </c>
      <c r="B6" s="14">
        <f t="shared" si="0"/>
        <v>0.05</v>
      </c>
      <c r="C6">
        <v>3</v>
      </c>
    </row>
    <row r="7" spans="1:10" ht="14.4">
      <c r="A7" t="s">
        <v>31</v>
      </c>
      <c r="B7" s="14">
        <f t="shared" si="0"/>
        <v>6.6666666666666666E-2</v>
      </c>
      <c r="C7">
        <v>4</v>
      </c>
      <c r="I7" t="s">
        <v>32</v>
      </c>
      <c r="J7">
        <v>0.05</v>
      </c>
    </row>
    <row r="8" spans="1:10" ht="14.4">
      <c r="A8" t="s">
        <v>33</v>
      </c>
      <c r="B8" s="14">
        <f t="shared" si="0"/>
        <v>8.3333333333333329E-2</v>
      </c>
      <c r="C8">
        <v>5</v>
      </c>
      <c r="I8" t="s">
        <v>34</v>
      </c>
      <c r="J8">
        <v>0.5</v>
      </c>
    </row>
    <row r="9" spans="1:10" ht="14.4">
      <c r="A9" t="s">
        <v>35</v>
      </c>
      <c r="B9" s="14">
        <f t="shared" si="0"/>
        <v>0.1</v>
      </c>
      <c r="C9">
        <v>6</v>
      </c>
      <c r="I9" t="s">
        <v>36</v>
      </c>
      <c r="J9">
        <v>1</v>
      </c>
    </row>
    <row r="10" spans="1:10" ht="14.4">
      <c r="A10" t="s">
        <v>37</v>
      </c>
      <c r="B10" s="14">
        <f t="shared" si="0"/>
        <v>0.11666666666666667</v>
      </c>
      <c r="C10">
        <v>7</v>
      </c>
    </row>
    <row r="11" spans="1:10" ht="14.4">
      <c r="A11" t="s">
        <v>38</v>
      </c>
      <c r="B11" s="14">
        <f t="shared" si="0"/>
        <v>0.13333333333333333</v>
      </c>
      <c r="C11">
        <v>8</v>
      </c>
    </row>
    <row r="12" spans="1:10" ht="14.4">
      <c r="A12" t="s">
        <v>39</v>
      </c>
      <c r="B12" s="14">
        <f t="shared" si="0"/>
        <v>0.16666666666666666</v>
      </c>
      <c r="C12">
        <v>10</v>
      </c>
    </row>
    <row r="13" spans="1:10" ht="14.4">
      <c r="A13" t="s">
        <v>40</v>
      </c>
      <c r="B13" s="14">
        <f t="shared" si="0"/>
        <v>0.25</v>
      </c>
      <c r="C13">
        <v>15</v>
      </c>
    </row>
    <row r="14" spans="1:10" ht="14.4">
      <c r="A14" t="s">
        <v>41</v>
      </c>
      <c r="B14" s="14">
        <f t="shared" si="0"/>
        <v>0.33333333333333331</v>
      </c>
      <c r="C14">
        <v>20</v>
      </c>
    </row>
    <row r="15" spans="1:10" ht="14.4">
      <c r="A15" t="s">
        <v>42</v>
      </c>
      <c r="B15" s="14">
        <f t="shared" si="0"/>
        <v>0.41666666666666669</v>
      </c>
      <c r="C15">
        <v>25</v>
      </c>
    </row>
    <row r="16" spans="1:10" ht="14.4">
      <c r="A16" t="s">
        <v>43</v>
      </c>
      <c r="B16" s="14">
        <f t="shared" si="0"/>
        <v>0.5</v>
      </c>
      <c r="C16">
        <v>30</v>
      </c>
    </row>
    <row r="17" spans="1:3" ht="14.4">
      <c r="A17" t="s">
        <v>44</v>
      </c>
      <c r="B17" s="14">
        <f t="shared" si="0"/>
        <v>0.66666666666666663</v>
      </c>
      <c r="C17">
        <v>40</v>
      </c>
    </row>
    <row r="18" spans="1:3" ht="14.4">
      <c r="A18" t="s">
        <v>45</v>
      </c>
      <c r="B18" s="14">
        <f t="shared" si="0"/>
        <v>0.75</v>
      </c>
      <c r="C18">
        <v>45</v>
      </c>
    </row>
    <row r="19" spans="1:3" ht="14.4">
      <c r="A19" t="s">
        <v>46</v>
      </c>
      <c r="B19" s="14">
        <f t="shared" si="0"/>
        <v>1</v>
      </c>
      <c r="C19">
        <v>60</v>
      </c>
    </row>
    <row r="20" spans="1:3" ht="14.4">
      <c r="A20" t="s">
        <v>47</v>
      </c>
      <c r="B20" s="14">
        <v>1</v>
      </c>
      <c r="C20">
        <v>90</v>
      </c>
    </row>
    <row r="21" spans="1:3" ht="15.75" customHeight="1">
      <c r="A21" t="s">
        <v>48</v>
      </c>
      <c r="B21" s="14">
        <v>1</v>
      </c>
      <c r="C21">
        <v>120</v>
      </c>
    </row>
    <row r="22" spans="1:3" ht="15.75" customHeight="1">
      <c r="A22" t="s">
        <v>49</v>
      </c>
      <c r="B22" s="14">
        <v>1</v>
      </c>
      <c r="C22">
        <v>180</v>
      </c>
    </row>
    <row r="23" spans="1:3" ht="15.75" customHeight="1">
      <c r="A23" t="s">
        <v>50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51</v>
      </c>
      <c r="B24" s="14">
        <f t="shared" si="1"/>
        <v>1.6666666666666666E-2</v>
      </c>
      <c r="C24">
        <v>1</v>
      </c>
    </row>
    <row r="25" spans="1:3" ht="15.75" customHeight="1">
      <c r="A25" t="s">
        <v>52</v>
      </c>
      <c r="B25" s="14">
        <f t="shared" si="1"/>
        <v>1.6666666666666666E-2</v>
      </c>
      <c r="C25">
        <v>1</v>
      </c>
    </row>
    <row r="26" spans="1:3" ht="15.75" customHeight="1">
      <c r="A26" t="s">
        <v>53</v>
      </c>
      <c r="B26" s="14">
        <f t="shared" si="1"/>
        <v>1.6666666666666666E-2</v>
      </c>
      <c r="C26">
        <v>1</v>
      </c>
    </row>
    <row r="27" spans="1:3" ht="15.75" customHeight="1">
      <c r="A27" t="s">
        <v>54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2025-11-19T19:58:52Z</dcterms:modified>
</cp:coreProperties>
</file>