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0" documentId="14_{90310ABC-FAC2-45BE-8E50-D24DA93B5F81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4" i="2" l="1"/>
  <c r="G25" i="2"/>
  <c r="G26" i="2"/>
  <c r="G27" i="2"/>
  <c r="G28" i="2"/>
  <c r="G23" i="2"/>
  <c r="G15" i="2"/>
  <c r="F28" i="2" a="1"/>
  <c r="F28" i="2" s="1"/>
  <c r="F27" i="2" a="1"/>
  <c r="F27" i="2" s="1"/>
  <c r="F26" i="2" a="1"/>
  <c r="F26" i="2" s="1"/>
  <c r="F25" i="2" a="1"/>
  <c r="F25" i="2" s="1"/>
  <c r="F24" i="2" a="1"/>
  <c r="F24" i="2" s="1"/>
  <c r="F23" i="2" a="1"/>
  <c r="F23" i="2" s="1"/>
  <c r="G16" i="2"/>
  <c r="J15" i="2"/>
  <c r="J16" i="2" s="1"/>
  <c r="M15" i="2"/>
  <c r="M16" i="2" s="1"/>
  <c r="P15" i="2"/>
  <c r="P16" i="2" s="1"/>
  <c r="K15" i="10"/>
  <c r="F29" i="2" l="1"/>
  <c r="G29" i="2"/>
  <c r="G17" i="2"/>
  <c r="G18" i="2" s="1"/>
  <c r="P17" i="2"/>
  <c r="P18" i="2" s="1"/>
  <c r="P19" i="2" s="1"/>
  <c r="H15" i="10"/>
  <c r="G16" i="10"/>
  <c r="G17" i="10" s="1"/>
  <c r="G19" i="10" s="1"/>
  <c r="E15" i="10"/>
  <c r="G15" i="10" s="1"/>
  <c r="J15" i="10"/>
  <c r="J16" i="10" s="1"/>
  <c r="J17" i="10" s="1"/>
  <c r="M28" i="10"/>
  <c r="M24" i="10"/>
  <c r="M25" i="10"/>
  <c r="M26" i="10"/>
  <c r="M27" i="10"/>
  <c r="M23" i="10"/>
  <c r="J23" i="10"/>
  <c r="M15" i="10"/>
  <c r="M16" i="10" s="1"/>
  <c r="L28" i="10" a="1"/>
  <c r="L28" i="10" s="1"/>
  <c r="L27" i="10" a="1"/>
  <c r="L27" i="10" s="1"/>
  <c r="L26" i="10" a="1"/>
  <c r="L26" i="10" s="1"/>
  <c r="L25" i="10" a="1"/>
  <c r="L25" i="10" s="1"/>
  <c r="L24" i="10" a="1"/>
  <c r="L24" i="10" s="1"/>
  <c r="L23" i="10" a="1"/>
  <c r="L23" i="10" s="1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F23" i="10" a="1"/>
  <c r="F23" i="10" s="1"/>
  <c r="O28" i="2" a="1"/>
  <c r="O28" i="2" s="1"/>
  <c r="P28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L28" i="2" a="1"/>
  <c r="L28" i="2" s="1"/>
  <c r="M28" i="2" s="1"/>
  <c r="L27" i="2" a="1"/>
  <c r="L27" i="2" s="1"/>
  <c r="M27" i="2" s="1"/>
  <c r="L26" i="2" a="1"/>
  <c r="L26" i="2" s="1"/>
  <c r="M26" i="2" s="1"/>
  <c r="L25" i="2" a="1"/>
  <c r="L25" i="2" s="1"/>
  <c r="M25" i="2" s="1"/>
  <c r="L24" i="2" a="1"/>
  <c r="L24" i="2" s="1"/>
  <c r="M24" i="2" s="1"/>
  <c r="L23" i="2" a="1"/>
  <c r="L23" i="2" s="1"/>
  <c r="M23" i="2" s="1"/>
  <c r="I28" i="2" a="1"/>
  <c r="I28" i="2" s="1"/>
  <c r="J28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D29" i="2"/>
  <c r="G19" i="2" l="1"/>
  <c r="M17" i="10"/>
  <c r="M19" i="10" s="1"/>
  <c r="L29" i="10"/>
  <c r="M29" i="10"/>
  <c r="P16" i="10"/>
  <c r="J19" i="10"/>
  <c r="P17" i="10"/>
  <c r="P18" i="10" s="1"/>
  <c r="P19" i="10" s="1"/>
  <c r="O29" i="10"/>
  <c r="P29" i="10" s="1"/>
  <c r="I29" i="10"/>
  <c r="J29" i="10"/>
  <c r="F29" i="10"/>
  <c r="G23" i="10"/>
  <c r="G29" i="10" s="1"/>
  <c r="M29" i="2"/>
  <c r="O29" i="2"/>
  <c r="P29" i="2" s="1"/>
  <c r="L29" i="2"/>
  <c r="J29" i="2"/>
  <c r="I29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M17" i="2" l="1"/>
  <c r="M19" i="2" s="1"/>
  <c r="J17" i="2"/>
  <c r="J19" i="2" l="1"/>
  <c r="J1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<sst xmlns="http://schemas.openxmlformats.org/spreadsheetml/2006/main" count="307" uniqueCount="184">
  <si>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</si>
  <si>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</si>
  <si>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</si>
  <si>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</si>
  <si>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</si>
  <si>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</si>
  <si>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</si>
  <si>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</si>
  <si>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</si>
  <si>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</si>
  <si>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</si>
  <si>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</si>
  <si>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</si>
  <si>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</si>
  <si>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</si>
  <si>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</si>
  <si>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</si>
  <si>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</si>
  <si>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</si>
  <si>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</si>
  <si>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</si>
  <si>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</si>
  <si>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</si>
  <si>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</si>
  <si>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</si>
  <si>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</si>
  <si>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</si>
  <si>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</si>
  <si>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</si>
  <si>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</si>
  <si>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</si>
  <si>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</si>
  <si>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</si>
  <si>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</si>
  <si>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</si>
  <si>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</si>
  <si>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</si>
  <si>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</si>
  <si>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</si>
  <si>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</si>
  <si>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</si>
  <si>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</si>
  <si>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</si>
  <si>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</si>
  <si>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</si>
  <si>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</si>
  <si>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</si>
  <si>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</si>
  <si>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</si>
  <si>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</si>
  <si>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</si>
  <si>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</si>
  <si>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</si>
  <si>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</si>
  <si>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</si>
  <si>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</si>
  <si>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</si>
  <si>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</si>
  <si>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</si>
  <si>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</si>
  <si>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</si>
  <si>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</si>
  <si>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</si>
  <si>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</si>
  <si>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</si>
  <si>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</si>
  <si>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</si>
  <si>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</si>
  <si>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</si>
  <si>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</si>
  <si>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</si>
  <si>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</si>
  <si>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</si>
  <si>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</si>
  <si>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</si>
  <si>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</si>
  <si>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</si>
  <si>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</si>
  <si>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</si>
  <si>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</si>
  <si>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</si>
  <si>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</si>
  <si>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</si>
  <si>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</si>
  <si>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</si>
  <si>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</si>
  <si>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</si>
  <si>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</si>
  <si>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</si>
  <si>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</si>
  <si>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</si>
  <si>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</si>
  <si>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</si>
  <si>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</si>
  <si>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</si>
  <si>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</si>
  <si>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</si>
  <si>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</si>
  <si>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</si>
  <si>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</si>
  <si>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</si>
  <si>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</si>
  <si>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</si>
  <si>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</si>
  <si>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</si>
  <si>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</si>
  <si>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</si>
  <si>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</si>
  <si>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</si>
  <si>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</si>
  <si>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</si>
  <si>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</si>
  <si>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</si>
  <si>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</si>
  <si>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</si>
  <si>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</si>
  <si>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</si>
  <si>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</si>
  <si>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</si>
  <si>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</si>
  <si>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</si>
  <si>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</si>
  <si>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</si>
  <si>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</si>
  <si>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</si>
  <si>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</si>
  <si>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</si>
  <si>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</si>
  <si>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</si>
  <si>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</si>
  <si>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</si>
  <si>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</si>
  <si>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</si>
  <si>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</si>
  <si>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</si>
  <si>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</si>
  <si>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</si>
  <si>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</si>
  <si>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</si>
  <si>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</si>
  <si>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</si>
  <si>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</si>
  <si>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</si>
  <si>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</si>
  <si>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</si>
  <si>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</si>
  <si>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</si>
  <si>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</si>
  <si>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</si>
  <si>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</si>
  <si>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</si>
  <si>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</si>
  <si>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</si>
  <si>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</si>
  <si>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</si>
  <si>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</si>
  <si>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</si>
  <si>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</si>
  <si>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</si>
  <si>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</si>
  <si>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</si>
  <si>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</si>
  <si>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</si>
  <si>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</si>
  <si>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</si>
  <si>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</si>
  <si>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</si>
  <si>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</si>
  <si>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</si>
  <si>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</si>
  <si>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</si>
  <si>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</si>
  <si>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Glow, proveedor recurrente, brinda linea de crédito, GPC es proveedor no registrado, no brinda linea de crédito por el momento.</t>
  </si>
  <si>
    <t xml:space="preserve">RECARGA Y MANTENIMIENTO DE EXTINTORES </t>
  </si>
  <si>
    <t>SERV</t>
  </si>
  <si>
    <t>SANIEXPI</t>
  </si>
  <si>
    <t>EXTINTORES PIURA FIRE</t>
  </si>
  <si>
    <t>VIA AMERICA</t>
  </si>
  <si>
    <t>ROCER</t>
  </si>
  <si>
    <t>Serv. mantenimiento rotor molino picador</t>
  </si>
  <si>
    <t>TOTAL S/</t>
  </si>
  <si>
    <t>DISAMET</t>
  </si>
  <si>
    <t>OL&amp;S COT 1</t>
  </si>
  <si>
    <t>OL&amp;S AJUSTE DE PRECIO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</si>
</sst>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0.0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  <font>
      <b/>
      <sz val="16"/>
      <color rgb="FFFF0000"/>
      <name val="Arial"/>
      <family val="2"/>
    </font>
    <font>
      <sz val="16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rgb="FF8EAADB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</fills>
  <borders count="6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3" fillId="0" borderId="0" applyFont="0" applyFill="0" applyBorder="0" applyAlignment="0" applyProtection="0"/>
  </cellStyleXfs>
  <cellXfs count="250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1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8" xfId="0" applyBorder="1"/>
    <xf numFmtId="0" fontId="0" fillId="0" borderId="7" xfId="0" applyBorder="1"/>
    <xf numFmtId="0" fontId="0" fillId="0" borderId="19" xfId="0" applyBorder="1"/>
    <xf numFmtId="0" fontId="0" fillId="0" borderId="20" xfId="0" applyBorder="1"/>
    <xf numFmtId="0" fontId="0" fillId="0" borderId="22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16" fillId="0" borderId="29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42" xfId="0" applyFont="1" applyBorder="1" applyAlignment="1">
      <alignment horizontal="left" vertical="center" wrapText="1"/>
    </xf>
    <xf numFmtId="0" fontId="16" fillId="0" borderId="34" xfId="0" applyFont="1" applyBorder="1" applyAlignment="1">
      <alignment horizontal="left" vertical="center" wrapText="1"/>
    </xf>
    <xf numFmtId="0" fontId="0" fillId="0" borderId="16" xfId="0" applyBorder="1" applyAlignment="1">
      <alignment wrapText="1"/>
    </xf>
    <xf numFmtId="0" fontId="14" fillId="0" borderId="18" xfId="0" applyFont="1" applyBorder="1"/>
    <xf numFmtId="0" fontId="0" fillId="0" borderId="7" xfId="0" applyBorder="1" applyAlignment="1">
      <alignment wrapText="1"/>
    </xf>
    <xf numFmtId="0" fontId="0" fillId="0" borderId="21" xfId="0" applyBorder="1" applyAlignment="1">
      <alignment wrapText="1"/>
    </xf>
    <xf numFmtId="0" fontId="15" fillId="3" borderId="15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left" vertical="center" wrapText="1"/>
    </xf>
    <xf numFmtId="0" fontId="15" fillId="3" borderId="17" xfId="0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49" fontId="14" fillId="0" borderId="35" xfId="0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0" fillId="0" borderId="46" xfId="0" applyBorder="1"/>
    <xf numFmtId="0" fontId="14" fillId="0" borderId="21" xfId="0" applyFont="1" applyBorder="1" applyAlignment="1">
      <alignment horizontal="center"/>
    </xf>
    <xf numFmtId="0" fontId="14" fillId="0" borderId="47" xfId="0" applyFont="1" applyBorder="1" applyAlignment="1">
      <alignment vertical="center"/>
    </xf>
    <xf numFmtId="0" fontId="21" fillId="12" borderId="26" xfId="1" applyFont="1" applyFill="1" applyBorder="1" applyAlignment="1">
      <alignment horizontal="center" vertical="center" wrapText="1"/>
    </xf>
    <xf numFmtId="0" fontId="2" fillId="0" borderId="7" xfId="1"/>
    <xf numFmtId="0" fontId="21" fillId="12" borderId="26" xfId="1" applyFont="1" applyFill="1" applyBorder="1" applyAlignment="1">
      <alignment vertical="center" wrapText="1"/>
    </xf>
    <xf numFmtId="0" fontId="22" fillId="0" borderId="26" xfId="1" applyFont="1" applyBorder="1"/>
    <xf numFmtId="1" fontId="13" fillId="0" borderId="26" xfId="1" applyNumberFormat="1" applyFont="1" applyBorder="1" applyAlignment="1">
      <alignment horizontal="center" vertical="center" wrapText="1"/>
    </xf>
    <xf numFmtId="0" fontId="13" fillId="0" borderId="26" xfId="1" applyFont="1" applyBorder="1"/>
    <xf numFmtId="0" fontId="22" fillId="0" borderId="26" xfId="1" applyFont="1" applyBorder="1" applyAlignment="1">
      <alignment horizontal="center" vertical="center"/>
    </xf>
    <xf numFmtId="0" fontId="13" fillId="0" borderId="26" xfId="1" applyFont="1" applyBorder="1" applyAlignment="1">
      <alignment vertical="center" wrapText="1"/>
    </xf>
    <xf numFmtId="1" fontId="22" fillId="0" borderId="26" xfId="1" applyNumberFormat="1" applyFont="1" applyBorder="1" applyAlignment="1">
      <alignment horizontal="center" vertical="center"/>
    </xf>
    <xf numFmtId="49" fontId="13" fillId="0" borderId="26" xfId="1" applyNumberFormat="1" applyFont="1" applyBorder="1" applyAlignment="1">
      <alignment horizontal="center" vertical="center" wrapText="1"/>
    </xf>
    <xf numFmtId="0" fontId="13" fillId="0" borderId="26" xfId="1" applyFont="1" applyBorder="1" applyAlignment="1">
      <alignment horizontal="center" vertical="center" wrapText="1"/>
    </xf>
    <xf numFmtId="0" fontId="22" fillId="0" borderId="7" xfId="1" applyFont="1"/>
    <xf numFmtId="0" fontId="22" fillId="0" borderId="7" xfId="1" applyFont="1" applyAlignment="1">
      <alignment horizontal="center" vertical="center"/>
    </xf>
    <xf numFmtId="0" fontId="23" fillId="0" borderId="26" xfId="1" applyFont="1" applyBorder="1" applyAlignment="1">
      <alignment vertical="center" wrapText="1"/>
    </xf>
    <xf numFmtId="1" fontId="23" fillId="0" borderId="26" xfId="1" applyNumberFormat="1" applyFont="1" applyBorder="1" applyAlignment="1">
      <alignment horizontal="center" vertical="center" wrapText="1"/>
    </xf>
    <xf numFmtId="0" fontId="13" fillId="0" borderId="26" xfId="1" applyFont="1" applyBorder="1" applyAlignment="1">
      <alignment wrapText="1"/>
    </xf>
    <xf numFmtId="0" fontId="20" fillId="0" borderId="7" xfId="1" applyFont="1"/>
    <xf numFmtId="0" fontId="21" fillId="12" borderId="26" xfId="1" applyFont="1" applyFill="1" applyBorder="1" applyAlignment="1">
      <alignment horizontal="center" vertical="center"/>
    </xf>
    <xf numFmtId="0" fontId="22" fillId="0" borderId="26" xfId="1" applyFont="1" applyBorder="1" applyAlignment="1">
      <alignment vertical="center" wrapText="1"/>
    </xf>
    <xf numFmtId="0" fontId="2" fillId="0" borderId="26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4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/>
    </xf>
    <xf numFmtId="1" fontId="28" fillId="0" borderId="10" xfId="0" applyNumberFormat="1" applyFont="1" applyBorder="1" applyAlignment="1">
      <alignment horizontal="center" vertical="center" wrapText="1"/>
    </xf>
    <xf numFmtId="0" fontId="26" fillId="0" borderId="7" xfId="0" applyFont="1" applyBorder="1" applyAlignment="1">
      <alignment vertical="center"/>
    </xf>
    <xf numFmtId="0" fontId="25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6" fillId="0" borderId="7" xfId="0" applyFont="1" applyBorder="1" applyAlignment="1">
      <alignment horizontal="center" vertical="center" wrapText="1"/>
    </xf>
    <xf numFmtId="0" fontId="34" fillId="6" borderId="6" xfId="0" applyFont="1" applyFill="1" applyBorder="1" applyAlignment="1">
      <alignment horizontal="center" vertical="center"/>
    </xf>
    <xf numFmtId="0" fontId="34" fillId="8" borderId="6" xfId="0" applyFont="1" applyFill="1" applyBorder="1" applyAlignment="1">
      <alignment horizontal="center" vertical="center"/>
    </xf>
    <xf numFmtId="0" fontId="25" fillId="0" borderId="26" xfId="0" applyFont="1" applyBorder="1" applyAlignment="1">
      <alignment horizontal="center" vertical="center" wrapText="1"/>
    </xf>
    <xf numFmtId="0" fontId="34" fillId="10" borderId="1" xfId="0" applyFont="1" applyFill="1" applyBorder="1" applyAlignment="1">
      <alignment horizontal="center" vertical="center"/>
    </xf>
    <xf numFmtId="0" fontId="5" fillId="0" borderId="17" xfId="0" applyFont="1" applyBorder="1"/>
    <xf numFmtId="0" fontId="5" fillId="0" borderId="19" xfId="0" applyFont="1" applyBorder="1"/>
    <xf numFmtId="0" fontId="25" fillId="0" borderId="18" xfId="0" applyFont="1" applyBorder="1" applyAlignment="1">
      <alignment vertical="center" wrapText="1"/>
    </xf>
    <xf numFmtId="0" fontId="26" fillId="0" borderId="31" xfId="0" applyFont="1" applyBorder="1" applyAlignment="1">
      <alignment vertical="center" wrapText="1"/>
    </xf>
    <xf numFmtId="0" fontId="8" fillId="0" borderId="18" xfId="0" applyFont="1" applyBorder="1" applyAlignment="1">
      <alignment vertical="center" wrapText="1"/>
    </xf>
    <xf numFmtId="0" fontId="25" fillId="0" borderId="31" xfId="0" applyFont="1" applyBorder="1" applyAlignment="1">
      <alignment vertical="center" wrapText="1"/>
    </xf>
    <xf numFmtId="0" fontId="29" fillId="0" borderId="18" xfId="0" applyFont="1" applyBorder="1" applyAlignment="1">
      <alignment wrapText="1"/>
    </xf>
    <xf numFmtId="0" fontId="11" fillId="0" borderId="18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19" xfId="0" applyFont="1" applyBorder="1" applyAlignment="1">
      <alignment wrapText="1"/>
    </xf>
    <xf numFmtId="0" fontId="7" fillId="0" borderId="18" xfId="0" applyFont="1" applyBorder="1" applyAlignment="1">
      <alignment vertical="center" wrapText="1"/>
    </xf>
    <xf numFmtId="0" fontId="10" fillId="0" borderId="18" xfId="0" applyFont="1" applyBorder="1" applyAlignment="1">
      <alignment horizontal="right"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vertical="center"/>
    </xf>
    <xf numFmtId="0" fontId="12" fillId="0" borderId="21" xfId="0" applyFont="1" applyBorder="1" applyAlignment="1">
      <alignment horizontal="center" vertical="center"/>
    </xf>
    <xf numFmtId="0" fontId="5" fillId="0" borderId="22" xfId="0" applyFont="1" applyBorder="1"/>
    <xf numFmtId="1" fontId="28" fillId="0" borderId="8" xfId="0" applyNumberFormat="1" applyFont="1" applyBorder="1" applyAlignment="1">
      <alignment horizontal="center" vertical="center"/>
    </xf>
    <xf numFmtId="1" fontId="28" fillId="0" borderId="1" xfId="0" applyNumberFormat="1" applyFont="1" applyBorder="1" applyAlignment="1">
      <alignment horizontal="center" vertical="center"/>
    </xf>
    <xf numFmtId="1" fontId="31" fillId="0" borderId="14" xfId="0" applyNumberFormat="1" applyFont="1" applyBorder="1" applyAlignment="1">
      <alignment horizontal="center" vertical="center"/>
    </xf>
    <xf numFmtId="0" fontId="1" fillId="0" borderId="26" xfId="1" applyFont="1" applyBorder="1"/>
    <xf numFmtId="0" fontId="2" fillId="0" borderId="26" xfId="1" applyBorder="1" applyAlignment="1">
      <alignment horizontal="center"/>
    </xf>
    <xf numFmtId="0" fontId="34" fillId="6" borderId="1" xfId="0" applyFont="1" applyFill="1" applyBorder="1" applyAlignment="1">
      <alignment horizontal="center" vertical="center"/>
    </xf>
    <xf numFmtId="0" fontId="30" fillId="0" borderId="31" xfId="0" applyFont="1" applyBorder="1" applyAlignment="1">
      <alignment vertical="center" wrapText="1"/>
    </xf>
    <xf numFmtId="0" fontId="28" fillId="0" borderId="26" xfId="0" applyFont="1" applyBorder="1" applyAlignment="1">
      <alignment vertical="center" wrapText="1"/>
    </xf>
    <xf numFmtId="167" fontId="41" fillId="0" borderId="26" xfId="0" applyNumberFormat="1" applyFont="1" applyBorder="1" applyAlignment="1">
      <alignment vertical="center" wrapText="1"/>
    </xf>
    <xf numFmtId="164" fontId="41" fillId="0" borderId="11" xfId="0" applyNumberFormat="1" applyFont="1" applyBorder="1" applyAlignment="1">
      <alignment horizontal="center" vertical="center"/>
    </xf>
    <xf numFmtId="164" fontId="41" fillId="0" borderId="10" xfId="0" applyNumberFormat="1" applyFont="1" applyBorder="1" applyAlignment="1">
      <alignment horizontal="center" vertical="center"/>
    </xf>
    <xf numFmtId="168" fontId="41" fillId="0" borderId="26" xfId="0" applyNumberFormat="1" applyFont="1" applyBorder="1" applyAlignment="1">
      <alignment vertical="center" wrapText="1"/>
    </xf>
    <xf numFmtId="168" fontId="11" fillId="0" borderId="7" xfId="0" applyNumberFormat="1" applyFont="1" applyBorder="1" applyAlignment="1">
      <alignment horizontal="center" vertical="center"/>
    </xf>
    <xf numFmtId="168" fontId="41" fillId="0" borderId="63" xfId="0" applyNumberFormat="1" applyFont="1" applyBorder="1" applyAlignment="1">
      <alignment horizontal="center" vertical="center"/>
    </xf>
    <xf numFmtId="168" fontId="41" fillId="0" borderId="64" xfId="0" applyNumberFormat="1" applyFont="1" applyBorder="1" applyAlignment="1">
      <alignment horizontal="center" vertical="center"/>
    </xf>
    <xf numFmtId="168" fontId="41" fillId="0" borderId="65" xfId="0" applyNumberFormat="1" applyFont="1" applyBorder="1"/>
    <xf numFmtId="167" fontId="41" fillId="0" borderId="12" xfId="0" applyNumberFormat="1" applyFont="1" applyBorder="1" applyAlignment="1">
      <alignment horizontal="center" vertical="center"/>
    </xf>
    <xf numFmtId="167" fontId="41" fillId="0" borderId="9" xfId="0" applyNumberFormat="1" applyFont="1" applyBorder="1" applyAlignment="1">
      <alignment horizontal="center" vertical="center"/>
    </xf>
    <xf numFmtId="167" fontId="41" fillId="0" borderId="66" xfId="0" applyNumberFormat="1" applyFont="1" applyBorder="1" applyAlignment="1">
      <alignment horizontal="center" vertical="center"/>
    </xf>
    <xf numFmtId="2" fontId="28" fillId="0" borderId="6" xfId="0" applyNumberFormat="1" applyFont="1" applyBorder="1" applyAlignment="1">
      <alignment horizontal="center" vertical="center"/>
    </xf>
    <xf numFmtId="2" fontId="28" fillId="0" borderId="1" xfId="0" applyNumberFormat="1" applyFont="1" applyBorder="1" applyAlignment="1">
      <alignment horizontal="center" vertical="center"/>
    </xf>
    <xf numFmtId="2" fontId="31" fillId="0" borderId="14" xfId="0" applyNumberFormat="1" applyFont="1" applyBorder="1" applyAlignment="1">
      <alignment horizontal="center" vertical="center"/>
    </xf>
    <xf numFmtId="2" fontId="31" fillId="13" borderId="14" xfId="0" applyNumberFormat="1" applyFont="1" applyFill="1" applyBorder="1" applyAlignment="1">
      <alignment horizontal="center" vertical="center"/>
    </xf>
    <xf numFmtId="0" fontId="34" fillId="14" borderId="1" xfId="0" applyFont="1" applyFill="1" applyBorder="1" applyAlignment="1">
      <alignment horizontal="center" vertical="center"/>
    </xf>
    <xf numFmtId="0" fontId="34" fillId="16" borderId="1" xfId="0" applyFont="1" applyFill="1" applyBorder="1" applyAlignment="1">
      <alignment horizontal="center" vertical="center"/>
    </xf>
    <xf numFmtId="169" fontId="31" fillId="0" borderId="14" xfId="0" applyNumberFormat="1" applyFont="1" applyBorder="1" applyAlignment="1">
      <alignment horizontal="center" vertical="center"/>
    </xf>
    <xf numFmtId="169" fontId="31" fillId="13" borderId="14" xfId="0" applyNumberFormat="1" applyFont="1" applyFill="1" applyBorder="1" applyAlignment="1">
      <alignment horizontal="center" vertical="center"/>
    </xf>
    <xf numFmtId="169" fontId="28" fillId="0" borderId="6" xfId="0" applyNumberFormat="1" applyFont="1" applyBorder="1" applyAlignment="1">
      <alignment horizontal="center" vertical="center"/>
    </xf>
    <xf numFmtId="14" fontId="32" fillId="0" borderId="8" xfId="0" applyNumberFormat="1" applyFont="1" applyBorder="1" applyAlignment="1">
      <alignment horizontal="center" vertical="center"/>
    </xf>
    <xf numFmtId="0" fontId="32" fillId="0" borderId="8" xfId="0" applyFont="1" applyBorder="1"/>
    <xf numFmtId="2" fontId="32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5" fillId="0" borderId="52" xfId="0" applyFont="1" applyBorder="1" applyAlignment="1">
      <alignment horizontal="center" vertical="center" wrapText="1"/>
    </xf>
    <xf numFmtId="0" fontId="25" fillId="0" borderId="54" xfId="0" applyFont="1" applyBorder="1"/>
    <xf numFmtId="0" fontId="25" fillId="0" borderId="55" xfId="0" applyFont="1" applyBorder="1"/>
    <xf numFmtId="0" fontId="33" fillId="0" borderId="53" xfId="0" applyFont="1" applyBorder="1" applyAlignment="1">
      <alignment horizontal="center" vertical="center" wrapText="1"/>
    </xf>
    <xf numFmtId="0" fontId="32" fillId="0" borderId="16" xfId="0" applyFont="1" applyBorder="1"/>
    <xf numFmtId="0" fontId="32" fillId="0" borderId="12" xfId="0" applyFont="1" applyBorder="1"/>
    <xf numFmtId="0" fontId="32" fillId="0" borderId="13" xfId="0" applyFont="1" applyBorder="1"/>
    <xf numFmtId="0" fontId="33" fillId="0" borderId="2" xfId="0" applyFont="1" applyBorder="1" applyAlignment="1">
      <alignment horizontal="center" vertical="center"/>
    </xf>
    <xf numFmtId="0" fontId="32" fillId="0" borderId="4" xfId="0" applyFont="1" applyBorder="1"/>
    <xf numFmtId="0" fontId="32" fillId="0" borderId="8" xfId="0" applyFont="1" applyBorder="1" applyAlignment="1">
      <alignment horizontal="center" vertical="center"/>
    </xf>
    <xf numFmtId="0" fontId="34" fillId="10" borderId="9" xfId="0" applyFont="1" applyFill="1" applyBorder="1" applyAlignment="1">
      <alignment horizontal="center" vertical="center" wrapText="1"/>
    </xf>
    <xf numFmtId="0" fontId="34" fillId="10" borderId="8" xfId="0" applyFont="1" applyFill="1" applyBorder="1" applyAlignment="1">
      <alignment horizontal="center" vertical="center" wrapText="1"/>
    </xf>
    <xf numFmtId="0" fontId="35" fillId="11" borderId="10" xfId="0" applyFont="1" applyFill="1" applyBorder="1"/>
    <xf numFmtId="0" fontId="10" fillId="4" borderId="56" xfId="0" applyFont="1" applyFill="1" applyBorder="1" applyAlignment="1">
      <alignment horizontal="left" vertical="center" textRotation="105" wrapText="1"/>
    </xf>
    <xf numFmtId="0" fontId="3" fillId="5" borderId="54" xfId="0" applyFont="1" applyFill="1" applyBorder="1"/>
    <xf numFmtId="0" fontId="34" fillId="4" borderId="1" xfId="0" applyFont="1" applyFill="1" applyBorder="1" applyAlignment="1">
      <alignment horizontal="center" vertical="center" wrapText="1"/>
    </xf>
    <xf numFmtId="0" fontId="28" fillId="5" borderId="5" xfId="0" applyFont="1" applyFill="1" applyBorder="1"/>
    <xf numFmtId="0" fontId="34" fillId="6" borderId="9" xfId="0" applyFont="1" applyFill="1" applyBorder="1" applyAlignment="1">
      <alignment horizontal="center" vertical="center" wrapText="1"/>
    </xf>
    <xf numFmtId="0" fontId="34" fillId="6" borderId="8" xfId="0" applyFont="1" applyFill="1" applyBorder="1" applyAlignment="1">
      <alignment horizontal="center" vertical="center" wrapText="1"/>
    </xf>
    <xf numFmtId="0" fontId="35" fillId="7" borderId="10" xfId="0" applyFont="1" applyFill="1" applyBorder="1"/>
    <xf numFmtId="0" fontId="34" fillId="14" borderId="9" xfId="0" applyFont="1" applyFill="1" applyBorder="1" applyAlignment="1">
      <alignment horizontal="center" vertical="center" wrapText="1"/>
    </xf>
    <xf numFmtId="0" fontId="34" fillId="14" borderId="8" xfId="0" applyFont="1" applyFill="1" applyBorder="1" applyAlignment="1">
      <alignment horizontal="center" vertical="center" wrapText="1"/>
    </xf>
    <xf numFmtId="0" fontId="35" fillId="15" borderId="10" xfId="0" applyFont="1" applyFill="1" applyBorder="1" applyAlignment="1">
      <alignment horizontal="center"/>
    </xf>
    <xf numFmtId="0" fontId="34" fillId="16" borderId="9" xfId="0" applyFont="1" applyFill="1" applyBorder="1" applyAlignment="1">
      <alignment horizontal="center" vertical="center" wrapText="1"/>
    </xf>
    <xf numFmtId="0" fontId="34" fillId="16" borderId="8" xfId="0" applyFont="1" applyFill="1" applyBorder="1" applyAlignment="1">
      <alignment horizontal="center" vertical="center" wrapText="1"/>
    </xf>
    <xf numFmtId="0" fontId="35" fillId="17" borderId="10" xfId="0" applyFont="1" applyFill="1" applyBorder="1"/>
    <xf numFmtId="0" fontId="34" fillId="16" borderId="2" xfId="0" applyFont="1" applyFill="1" applyBorder="1" applyAlignment="1">
      <alignment horizontal="center" vertical="center"/>
    </xf>
    <xf numFmtId="0" fontId="34" fillId="16" borderId="3" xfId="0" applyFont="1" applyFill="1" applyBorder="1" applyAlignment="1">
      <alignment horizontal="center" vertical="center"/>
    </xf>
    <xf numFmtId="0" fontId="34" fillId="6" borderId="2" xfId="0" applyFont="1" applyFill="1" applyBorder="1" applyAlignment="1">
      <alignment horizontal="center" vertical="center"/>
    </xf>
    <xf numFmtId="0" fontId="34" fillId="6" borderId="3" xfId="0" applyFont="1" applyFill="1" applyBorder="1" applyAlignment="1">
      <alignment horizontal="center" vertical="center"/>
    </xf>
    <xf numFmtId="0" fontId="34" fillId="14" borderId="2" xfId="0" applyFont="1" applyFill="1" applyBorder="1" applyAlignment="1">
      <alignment horizontal="center" vertical="center"/>
    </xf>
    <xf numFmtId="0" fontId="34" fillId="14" borderId="3" xfId="0" applyFont="1" applyFill="1" applyBorder="1" applyAlignment="1">
      <alignment horizontal="center" vertical="center"/>
    </xf>
    <xf numFmtId="0" fontId="34" fillId="10" borderId="2" xfId="0" applyFont="1" applyFill="1" applyBorder="1" applyAlignment="1">
      <alignment horizontal="center" vertical="center"/>
    </xf>
    <xf numFmtId="0" fontId="34" fillId="10" borderId="3" xfId="0" applyFont="1" applyFill="1" applyBorder="1" applyAlignment="1">
      <alignment horizontal="center" vertical="center"/>
    </xf>
    <xf numFmtId="167" fontId="41" fillId="0" borderId="26" xfId="0" applyNumberFormat="1" applyFont="1" applyBorder="1" applyAlignment="1">
      <alignment horizontal="center" vertical="center" wrapText="1"/>
    </xf>
    <xf numFmtId="168" fontId="41" fillId="0" borderId="26" xfId="0" applyNumberFormat="1" applyFont="1" applyBorder="1" applyAlignment="1">
      <alignment horizontal="center" vertical="center" wrapText="1"/>
    </xf>
    <xf numFmtId="164" fontId="42" fillId="0" borderId="62" xfId="0" applyNumberFormat="1" applyFont="1" applyBorder="1" applyAlignment="1">
      <alignment horizontal="center" vertical="center"/>
    </xf>
    <xf numFmtId="164" fontId="42" fillId="0" borderId="26" xfId="0" applyNumberFormat="1" applyFont="1" applyBorder="1" applyAlignment="1">
      <alignment horizontal="center" vertical="center"/>
    </xf>
    <xf numFmtId="0" fontId="6" fillId="0" borderId="31" xfId="0" applyFont="1" applyBorder="1" applyAlignment="1">
      <alignment horizontal="left" vertical="center" wrapText="1"/>
    </xf>
    <xf numFmtId="0" fontId="6" fillId="0" borderId="26" xfId="0" applyFont="1" applyBorder="1" applyAlignment="1">
      <alignment horizontal="left" vertical="center" wrapText="1"/>
    </xf>
    <xf numFmtId="0" fontId="6" fillId="2" borderId="57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6" fillId="0" borderId="18" xfId="0" applyFont="1" applyBorder="1" applyAlignment="1">
      <alignment horizontal="right" vertical="center" wrapText="1"/>
    </xf>
    <xf numFmtId="0" fontId="37" fillId="0" borderId="7" xfId="0" applyFont="1" applyBorder="1"/>
    <xf numFmtId="0" fontId="38" fillId="0" borderId="26" xfId="0" applyFont="1" applyBorder="1" applyAlignment="1">
      <alignment horizontal="left" vertical="center" wrapText="1"/>
    </xf>
    <xf numFmtId="0" fontId="39" fillId="0" borderId="26" xfId="0" applyFont="1" applyBorder="1" applyAlignment="1">
      <alignment horizontal="left"/>
    </xf>
    <xf numFmtId="0" fontId="40" fillId="0" borderId="26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19" fillId="0" borderId="10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19" fillId="0" borderId="11" xfId="0" applyFont="1" applyBorder="1"/>
    <xf numFmtId="0" fontId="25" fillId="0" borderId="60" xfId="0" applyFont="1" applyBorder="1" applyAlignment="1">
      <alignment horizontal="center" vertical="center" wrapText="1"/>
    </xf>
    <xf numFmtId="0" fontId="25" fillId="0" borderId="61" xfId="0" applyFont="1" applyBorder="1" applyAlignment="1">
      <alignment horizontal="center" vertical="center" wrapText="1"/>
    </xf>
    <xf numFmtId="167" fontId="28" fillId="0" borderId="50" xfId="0" applyNumberFormat="1" applyFont="1" applyBorder="1" applyAlignment="1">
      <alignment horizontal="center" vertical="center" wrapText="1"/>
    </xf>
    <xf numFmtId="167" fontId="28" fillId="0" borderId="49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3" fillId="0" borderId="26" xfId="0" applyFont="1" applyBorder="1"/>
    <xf numFmtId="0" fontId="0" fillId="0" borderId="26" xfId="0" applyBorder="1"/>
    <xf numFmtId="0" fontId="10" fillId="0" borderId="18" xfId="0" applyFont="1" applyBorder="1" applyAlignment="1">
      <alignment horizontal="right" vertical="center" wrapText="1"/>
    </xf>
    <xf numFmtId="0" fontId="3" fillId="0" borderId="7" xfId="0" applyFont="1" applyBorder="1"/>
    <xf numFmtId="0" fontId="34" fillId="8" borderId="9" xfId="0" applyFont="1" applyFill="1" applyBorder="1" applyAlignment="1">
      <alignment horizontal="center" vertical="center" wrapText="1"/>
    </xf>
    <xf numFmtId="0" fontId="34" fillId="8" borderId="8" xfId="0" applyFont="1" applyFill="1" applyBorder="1" applyAlignment="1">
      <alignment horizontal="center" vertical="center" wrapText="1"/>
    </xf>
    <xf numFmtId="0" fontId="35" fillId="9" borderId="10" xfId="0" applyFont="1" applyFill="1" applyBorder="1"/>
    <xf numFmtId="164" fontId="30" fillId="0" borderId="26" xfId="0" applyNumberFormat="1" applyFont="1" applyBorder="1" applyAlignment="1">
      <alignment horizontal="center" vertical="center"/>
    </xf>
    <xf numFmtId="0" fontId="34" fillId="6" borderId="9" xfId="0" applyFont="1" applyFill="1" applyBorder="1" applyAlignment="1">
      <alignment horizontal="center" vertical="center"/>
    </xf>
    <xf numFmtId="0" fontId="34" fillId="6" borderId="10" xfId="0" applyFont="1" applyFill="1" applyBorder="1" applyAlignment="1">
      <alignment horizontal="center" vertical="center"/>
    </xf>
    <xf numFmtId="0" fontId="34" fillId="8" borderId="9" xfId="0" applyFont="1" applyFill="1" applyBorder="1" applyAlignment="1">
      <alignment horizontal="center" vertical="center"/>
    </xf>
    <xf numFmtId="0" fontId="34" fillId="8" borderId="1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 wrapText="1"/>
    </xf>
    <xf numFmtId="0" fontId="34" fillId="4" borderId="3" xfId="0" applyFont="1" applyFill="1" applyBorder="1" applyAlignment="1">
      <alignment horizontal="center" vertical="center" wrapText="1"/>
    </xf>
    <xf numFmtId="0" fontId="34" fillId="4" borderId="59" xfId="0" applyFont="1" applyFill="1" applyBorder="1" applyAlignment="1">
      <alignment horizontal="center" vertical="center" wrapText="1"/>
    </xf>
    <xf numFmtId="0" fontId="34" fillId="4" borderId="58" xfId="0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left"/>
    </xf>
    <xf numFmtId="0" fontId="14" fillId="0" borderId="16" xfId="0" applyFont="1" applyBorder="1" applyAlignment="1">
      <alignment horizontal="left"/>
    </xf>
    <xf numFmtId="0" fontId="14" fillId="0" borderId="17" xfId="0" applyFont="1" applyBorder="1" applyAlignment="1">
      <alignment horizontal="left"/>
    </xf>
    <xf numFmtId="0" fontId="14" fillId="0" borderId="23" xfId="0" applyFont="1" applyBorder="1" applyAlignment="1">
      <alignment horizontal="left"/>
    </xf>
    <xf numFmtId="0" fontId="14" fillId="0" borderId="24" xfId="0" applyFont="1" applyBorder="1" applyAlignment="1">
      <alignment horizontal="left"/>
    </xf>
    <xf numFmtId="0" fontId="14" fillId="0" borderId="25" xfId="0" applyFont="1" applyBorder="1" applyAlignment="1">
      <alignment horizontal="left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14" fillId="0" borderId="36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68" fontId="28" fillId="0" borderId="51" xfId="0" applyNumberFormat="1" applyFont="1" applyBorder="1" applyAlignment="1">
      <alignment horizontal="center" vertical="center" wrapText="1"/>
    </xf>
    <xf numFmtId="168" fontId="28" fillId="0" borderId="50" xfId="0" applyNumberFormat="1" applyFont="1" applyBorder="1" applyAlignment="1">
      <alignment horizontal="center" vertical="center" wrapText="1"/>
    </xf>
    <xf numFmtId="168" fontId="28" fillId="0" borderId="11" xfId="0" applyNumberFormat="1" applyFont="1" applyBorder="1" applyAlignment="1">
      <alignment horizontal="center" vertical="center"/>
    </xf>
    <xf numFmtId="168" fontId="28" fillId="0" borderId="10" xfId="0" applyNumberFormat="1" applyFont="1" applyBorder="1" applyAlignment="1">
      <alignment horizontal="center" vertical="center"/>
    </xf>
    <xf numFmtId="168" fontId="28" fillId="0" borderId="48" xfId="0" applyNumberFormat="1" applyFont="1" applyBorder="1" applyAlignment="1">
      <alignment vertical="center" wrapText="1"/>
    </xf>
    <xf numFmtId="44" fontId="28" fillId="0" borderId="48" xfId="2" applyFont="1" applyBorder="1" applyAlignment="1">
      <alignment vertical="center" wrapText="1"/>
    </xf>
    <xf numFmtId="44" fontId="28" fillId="0" borderId="11" xfId="2" applyFont="1" applyBorder="1" applyAlignment="1">
      <alignment horizontal="center" vertical="center"/>
    </xf>
    <xf numFmtId="44" fontId="28" fillId="0" borderId="10" xfId="2" applyFont="1" applyBorder="1" applyAlignment="1">
      <alignment horizontal="center" vertical="center"/>
    </xf>
    <xf numFmtId="164" fontId="30" fillId="0" borderId="60" xfId="0" applyNumberFormat="1" applyFont="1" applyBorder="1" applyAlignment="1">
      <alignment horizontal="center" vertical="center"/>
    </xf>
    <xf numFmtId="164" fontId="30" fillId="0" borderId="61" xfId="0" applyNumberFormat="1" applyFont="1" applyBorder="1" applyAlignment="1">
      <alignment horizontal="center" vertical="center"/>
    </xf>
    <xf numFmtId="164" fontId="30" fillId="0" borderId="67" xfId="0" applyNumberFormat="1" applyFont="1" applyBorder="1" applyAlignment="1">
      <alignment horizontal="center" vertical="center"/>
    </xf>
    <xf numFmtId="0" fontId="44" fillId="6" borderId="9" xfId="0" applyFont="1" applyFill="1" applyBorder="1" applyAlignment="1">
      <alignment horizontal="center" vertical="center" wrapText="1"/>
    </xf>
    <xf numFmtId="0" fontId="44" fillId="6" borderId="8" xfId="0" applyFont="1" applyFill="1" applyBorder="1" applyAlignment="1">
      <alignment horizontal="center" vertical="center" wrapText="1"/>
    </xf>
    <xf numFmtId="0" fontId="45" fillId="7" borderId="10" xfId="0" applyFont="1" applyFill="1" applyBorder="1"/>
    <xf numFmtId="44" fontId="30" fillId="13" borderId="10" xfId="2" applyFont="1" applyFill="1" applyBorder="1" applyAlignment="1">
      <alignment horizontal="center" vertical="center"/>
    </xf>
    <xf numFmtId="169" fontId="31" fillId="0" borderId="14" xfId="0" applyNumberFormat="1" applyFont="1" applyFill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3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96"/>
  <sheetViews>
    <sheetView topLeftCell="A5" zoomScale="39" zoomScaleNormal="39" zoomScaleSheetLayoutView="50" workbookViewId="0">
      <selection activeCell="B15" sqref="B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38"/>
      <c r="C2" s="141" t="s">
        <v>158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89"/>
    </row>
    <row r="3" spans="1:17" ht="33" customHeight="1">
      <c r="A3" s="1"/>
      <c r="B3" s="139"/>
      <c r="C3" s="143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90"/>
    </row>
    <row r="4" spans="1:17" ht="33" customHeight="1">
      <c r="A4" s="1"/>
      <c r="B4" s="139"/>
      <c r="C4" s="145" t="s">
        <v>0</v>
      </c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90"/>
    </row>
    <row r="5" spans="1:17" ht="33" customHeight="1">
      <c r="A5" s="1"/>
      <c r="B5" s="140"/>
      <c r="C5" s="143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90"/>
    </row>
    <row r="6" spans="1:17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90"/>
    </row>
    <row r="7" spans="1:17" ht="33" customHeight="1">
      <c r="A7" s="1"/>
      <c r="B7" s="111" t="s">
        <v>1</v>
      </c>
      <c r="C7" s="147" t="s">
        <v>170</v>
      </c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90"/>
    </row>
    <row r="8" spans="1:17" ht="33" customHeight="1">
      <c r="A8" s="1"/>
      <c r="B8" s="111" t="s">
        <v>2</v>
      </c>
      <c r="C8" s="133">
        <v>45943</v>
      </c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90"/>
    </row>
    <row r="9" spans="1:17" ht="33" customHeight="1">
      <c r="A9" s="1"/>
      <c r="B9" s="111" t="s">
        <v>3</v>
      </c>
      <c r="C9" s="133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90"/>
    </row>
    <row r="10" spans="1:17" ht="33" customHeight="1">
      <c r="A10" s="1"/>
      <c r="B10" s="111" t="s">
        <v>4</v>
      </c>
      <c r="C10" s="133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90"/>
    </row>
    <row r="11" spans="1:17" ht="33" customHeight="1">
      <c r="A11" s="1"/>
      <c r="B11" s="111" t="s">
        <v>5</v>
      </c>
      <c r="C11" s="135">
        <v>3.51</v>
      </c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90"/>
    </row>
    <row r="12" spans="1:17" ht="14.25" customHeight="1">
      <c r="A12" s="1"/>
      <c r="B12" s="93"/>
      <c r="C12" s="5"/>
      <c r="D12" s="6"/>
      <c r="E12" s="136"/>
      <c r="F12" s="136"/>
      <c r="G12" s="137"/>
      <c r="H12" s="136"/>
      <c r="I12" s="136"/>
      <c r="J12" s="137"/>
      <c r="K12" s="136"/>
      <c r="L12" s="136"/>
      <c r="M12" s="137"/>
      <c r="N12" s="136"/>
      <c r="O12" s="136"/>
      <c r="P12" s="137"/>
      <c r="Q12" s="90"/>
    </row>
    <row r="13" spans="1:17" ht="52.8" customHeight="1">
      <c r="A13" s="1"/>
      <c r="B13" s="151"/>
      <c r="C13" s="153" t="s">
        <v>6</v>
      </c>
      <c r="D13" s="153" t="s">
        <v>7</v>
      </c>
      <c r="E13" s="155" t="s">
        <v>177</v>
      </c>
      <c r="F13" s="156"/>
      <c r="G13" s="157"/>
      <c r="H13" s="158" t="s">
        <v>175</v>
      </c>
      <c r="I13" s="159"/>
      <c r="J13" s="160"/>
      <c r="K13" s="161" t="s">
        <v>176</v>
      </c>
      <c r="L13" s="162"/>
      <c r="M13" s="163"/>
      <c r="N13" s="148" t="s">
        <v>171</v>
      </c>
      <c r="O13" s="149"/>
      <c r="P13" s="150"/>
      <c r="Q13" s="90"/>
    </row>
    <row r="14" spans="1:17" ht="33.6" customHeight="1">
      <c r="A14" s="1"/>
      <c r="B14" s="152"/>
      <c r="C14" s="154"/>
      <c r="D14" s="154"/>
      <c r="E14" s="166" t="s">
        <v>8</v>
      </c>
      <c r="F14" s="167"/>
      <c r="G14" s="110" t="s">
        <v>9</v>
      </c>
      <c r="H14" s="168" t="s">
        <v>8</v>
      </c>
      <c r="I14" s="169"/>
      <c r="J14" s="128" t="s">
        <v>9</v>
      </c>
      <c r="K14" s="164" t="s">
        <v>8</v>
      </c>
      <c r="L14" s="165"/>
      <c r="M14" s="129" t="s">
        <v>9</v>
      </c>
      <c r="N14" s="170" t="s">
        <v>8</v>
      </c>
      <c r="O14" s="171"/>
      <c r="P14" s="88" t="s">
        <v>9</v>
      </c>
      <c r="Q14" s="90"/>
    </row>
    <row r="15" spans="1:17" ht="69.599999999999994" customHeight="1">
      <c r="A15" s="1"/>
      <c r="B15" s="112" t="s">
        <v>173</v>
      </c>
      <c r="C15" s="87">
        <v>1</v>
      </c>
      <c r="D15" s="87" t="s">
        <v>174</v>
      </c>
      <c r="E15" s="172">
        <f>1500/1.18</f>
        <v>1271.1864406779662</v>
      </c>
      <c r="F15" s="172"/>
      <c r="G15" s="113">
        <f>+C15*E15</f>
        <v>1271.1864406779662</v>
      </c>
      <c r="H15" s="172">
        <f>1320/1.18</f>
        <v>1118.6440677966102</v>
      </c>
      <c r="I15" s="172"/>
      <c r="J15" s="113">
        <f>H15*C15</f>
        <v>1118.6440677966102</v>
      </c>
      <c r="K15" s="172">
        <f>1270/1.18</f>
        <v>1076.2711864406781</v>
      </c>
      <c r="L15" s="172"/>
      <c r="M15" s="113">
        <f>+K15*C15</f>
        <v>1076.2711864406781</v>
      </c>
      <c r="N15" s="173"/>
      <c r="O15" s="173"/>
      <c r="P15" s="116">
        <f t="shared" ref="P15" si="0">C15*N15</f>
        <v>0</v>
      </c>
      <c r="Q15" s="90"/>
    </row>
    <row r="16" spans="1:17" ht="25.5" customHeight="1">
      <c r="A16" s="1"/>
      <c r="B16" s="95"/>
      <c r="C16" s="81"/>
      <c r="D16" s="84"/>
      <c r="E16" s="174" t="s">
        <v>10</v>
      </c>
      <c r="F16" s="174"/>
      <c r="G16" s="114">
        <f>SUM(G15)</f>
        <v>1271.1864406779662</v>
      </c>
      <c r="H16" s="174" t="s">
        <v>10</v>
      </c>
      <c r="I16" s="174"/>
      <c r="J16" s="121">
        <f>SUM(J15:J15)</f>
        <v>1118.6440677966102</v>
      </c>
      <c r="K16" s="175" t="s">
        <v>10</v>
      </c>
      <c r="L16" s="175"/>
      <c r="M16" s="118">
        <f>SUM(M15:M15)</f>
        <v>1076.2711864406781</v>
      </c>
      <c r="N16" s="175" t="s">
        <v>10</v>
      </c>
      <c r="O16" s="175"/>
      <c r="P16" s="118">
        <f>SUM(P15:P15)</f>
        <v>0</v>
      </c>
      <c r="Q16" s="90"/>
    </row>
    <row r="17" spans="1:17" ht="25.5" customHeight="1">
      <c r="A17" s="1"/>
      <c r="B17" s="91"/>
      <c r="C17" s="81"/>
      <c r="D17" s="84"/>
      <c r="E17" s="175" t="s">
        <v>11</v>
      </c>
      <c r="F17" s="175"/>
      <c r="G17" s="115">
        <f>+G16*0.18</f>
        <v>228.81355932203391</v>
      </c>
      <c r="H17" s="175" t="s">
        <v>11</v>
      </c>
      <c r="I17" s="175"/>
      <c r="J17" s="122">
        <f>J16*0.18</f>
        <v>201.35593220338984</v>
      </c>
      <c r="K17" s="175" t="s">
        <v>11</v>
      </c>
      <c r="L17" s="175"/>
      <c r="M17" s="119">
        <f>M16*0.18</f>
        <v>193.72881355932205</v>
      </c>
      <c r="N17" s="175" t="s">
        <v>11</v>
      </c>
      <c r="O17" s="175"/>
      <c r="P17" s="119">
        <f>P16*0.18</f>
        <v>0</v>
      </c>
      <c r="Q17" s="90"/>
    </row>
    <row r="18" spans="1:17" ht="25.5" customHeight="1">
      <c r="A18" s="1"/>
      <c r="B18" s="91"/>
      <c r="C18" s="81"/>
      <c r="D18" s="84"/>
      <c r="E18" s="175" t="s">
        <v>12</v>
      </c>
      <c r="F18" s="175"/>
      <c r="G18" s="115"/>
      <c r="H18" s="175" t="s">
        <v>12</v>
      </c>
      <c r="I18" s="175"/>
      <c r="J18" s="122"/>
      <c r="K18" s="175" t="s">
        <v>169</v>
      </c>
      <c r="L18" s="175"/>
      <c r="M18" s="120"/>
      <c r="N18" s="175" t="s">
        <v>169</v>
      </c>
      <c r="O18" s="175"/>
      <c r="P18" s="120">
        <f>SUM(P16:P17)</f>
        <v>0</v>
      </c>
      <c r="Q18" s="90"/>
    </row>
    <row r="19" spans="1:17" ht="25.5" customHeight="1">
      <c r="A19" s="1"/>
      <c r="B19" s="91"/>
      <c r="C19" s="82"/>
      <c r="D19" s="84"/>
      <c r="E19" s="175" t="s">
        <v>13</v>
      </c>
      <c r="F19" s="175"/>
      <c r="G19" s="115">
        <f>+G16+G17</f>
        <v>1500</v>
      </c>
      <c r="H19" s="175" t="s">
        <v>13</v>
      </c>
      <c r="I19" s="175"/>
      <c r="J19" s="122">
        <f>SUM(J16:J18)</f>
        <v>1320</v>
      </c>
      <c r="K19" s="175" t="s">
        <v>13</v>
      </c>
      <c r="L19" s="175"/>
      <c r="M19" s="123">
        <f>SUM(M16:M18)</f>
        <v>1270.0000000000002</v>
      </c>
      <c r="N19" s="175" t="s">
        <v>13</v>
      </c>
      <c r="O19" s="175"/>
      <c r="P19" s="123">
        <f>P18*3.56</f>
        <v>0</v>
      </c>
      <c r="Q19" s="90"/>
    </row>
    <row r="20" spans="1:17" ht="14.25" customHeight="1">
      <c r="A20" s="1"/>
      <c r="B20" s="96"/>
      <c r="C20" s="7"/>
      <c r="D20" s="7"/>
      <c r="E20" s="7"/>
      <c r="F20" s="7"/>
      <c r="G20" s="8"/>
      <c r="H20" s="7"/>
      <c r="I20" s="7"/>
      <c r="J20" s="8"/>
      <c r="K20" s="8"/>
      <c r="L20" s="8"/>
      <c r="M20" s="117"/>
      <c r="N20" s="8"/>
      <c r="O20" s="8"/>
      <c r="P20" s="117"/>
      <c r="Q20" s="90"/>
    </row>
    <row r="21" spans="1:17" ht="14.25" customHeight="1">
      <c r="A21" s="1"/>
      <c r="B21" s="97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0"/>
    </row>
    <row r="22" spans="1:17" ht="33" customHeight="1">
      <c r="A22" s="1"/>
      <c r="B22" s="178" t="s">
        <v>14</v>
      </c>
      <c r="C22" s="179"/>
      <c r="D22" s="70" t="s">
        <v>152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90"/>
    </row>
    <row r="23" spans="1:17" ht="30.6" customHeight="1">
      <c r="A23" s="1"/>
      <c r="B23" s="176" t="s">
        <v>15</v>
      </c>
      <c r="C23" s="177"/>
      <c r="D23" s="71">
        <v>0.4</v>
      </c>
      <c r="E23" s="72" t="s">
        <v>137</v>
      </c>
      <c r="F23" s="77" cm="1">
        <f t="array" ref="F23">_xlfn.IFS(E23=PUNTAJES!$E$9,PUNTAJES!$F$9,E23=PUNTAJES!$E$10,PUNTAJES!$F$10,E23=PUNTAJES!$E$11,PUNTAJES!$F$11,E23=PUNTAJES!$E$12,PUNTAJES!$F$12,E23=PUNTAJES!$E$13,PUNTAJES!$F$13)</f>
        <v>1</v>
      </c>
      <c r="G23" s="78">
        <f>D23*F23</f>
        <v>0.4</v>
      </c>
      <c r="H23" s="72" t="s">
        <v>142</v>
      </c>
      <c r="I23" s="77" cm="1">
        <f t="array" ref="I23">_xlfn.IFS(H23=PUNTAJES!$E$9,PUNTAJES!$F$9,H23=PUNTAJES!$E$10,PUNTAJES!$F$10,H23=PUNTAJES!$E$11,PUNTAJES!$F$11,H23=PUNTAJES!$E$12,PUNTAJES!$F$12,H23=PUNTAJES!$E$13,PUNTAJES!$F$13)</f>
        <v>3</v>
      </c>
      <c r="J23" s="124">
        <f>D23*I23</f>
        <v>1.2000000000000002</v>
      </c>
      <c r="K23" s="72" t="s">
        <v>139</v>
      </c>
      <c r="L23" s="77" cm="1">
        <f t="array" ref="L23">_xlfn.IFS(K23=PUNTAJES!$E$9,PUNTAJES!$F$9,K23=PUNTAJES!$E$10,PUNTAJES!$F$10,K23=PUNTAJES!$E$11,PUNTAJES!$F$11,K23=PUNTAJES!$E$12,PUNTAJES!$F$12,K23=PUNTAJES!$E$13,PUNTAJES!$F$13)</f>
        <v>2</v>
      </c>
      <c r="M23" s="124">
        <f>+L23*D23</f>
        <v>0.8</v>
      </c>
      <c r="N23" s="72" t="s">
        <v>139</v>
      </c>
      <c r="O23" s="77" cm="1">
        <f t="array" ref="O23">_xlfn.IFS(N23=PUNTAJES!$E$9,PUNTAJES!$F$9,N23=PUNTAJES!$E$10,PUNTAJES!$F$10,N23=PUNTAJES!$E$11,PUNTAJES!$F$11,N23=PUNTAJES!$E$12,PUNTAJES!$F$12,N23=PUNTAJES!$E$13,PUNTAJES!$F$13)</f>
        <v>2</v>
      </c>
      <c r="P23" s="124">
        <f t="shared" ref="P23:P28" si="1">D23*O23</f>
        <v>0.8</v>
      </c>
      <c r="Q23" s="90"/>
    </row>
    <row r="24" spans="1:17" ht="30.6" customHeight="1">
      <c r="A24" s="1"/>
      <c r="B24" s="176" t="s">
        <v>153</v>
      </c>
      <c r="C24" s="177"/>
      <c r="D24" s="71">
        <v>0.2</v>
      </c>
      <c r="E24" s="73" t="s">
        <v>124</v>
      </c>
      <c r="F24" s="79" cm="1">
        <f t="array" ref="F24">_xlfn.IFS(E24=PUNTAJES!$B$4,PUNTAJES!$C$4,E24=PUNTAJES!$B$5,PUNTAJES!$C$5,E24=PUNTAJES!$B$6,PUNTAJES!$C$6,E24=PUNTAJES!$B$7,PUNTAJES!$C$7,E24=PUNTAJES!$B$8,PUNTAJES!$C$8,E24=PUNTAJES!$B$9,PUNTAJES!$C$9)</f>
        <v>5</v>
      </c>
      <c r="G24" s="78">
        <f t="shared" ref="G24:G28" si="2">D24*F24</f>
        <v>1</v>
      </c>
      <c r="H24" s="73" t="s">
        <v>124</v>
      </c>
      <c r="I24" s="79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24">
        <f t="shared" ref="J24:J28" si="3">D24*I24</f>
        <v>1</v>
      </c>
      <c r="K24" s="73" t="s">
        <v>167</v>
      </c>
      <c r="L24" s="79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24">
        <f t="shared" ref="M24:M27" si="4">+L24*D24</f>
        <v>0.4</v>
      </c>
      <c r="N24" s="73" t="s">
        <v>167</v>
      </c>
      <c r="O24" s="79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24">
        <f t="shared" si="1"/>
        <v>0.4</v>
      </c>
      <c r="Q24" s="90"/>
    </row>
    <row r="25" spans="1:17" ht="30.6" customHeight="1">
      <c r="A25" s="2"/>
      <c r="B25" s="176" t="s">
        <v>141</v>
      </c>
      <c r="C25" s="177"/>
      <c r="D25" s="74">
        <v>0.1</v>
      </c>
      <c r="E25" s="75" t="s">
        <v>151</v>
      </c>
      <c r="F25" s="80" cm="1">
        <f t="array" ref="F25">_xlfn.IFS(E25=PUNTAJES!$B$12,PUNTAJES!$C$12,E25=PUNTAJES!$B$13,PUNTAJES!$C$13,E25=PUNTAJES!$B$14,PUNTAJES!$C$14,E25=PUNTAJES!$B$15,PUNTAJES!$C$15,E25=PUNTAJES!$B$16,PUNTAJES!$C$16)</f>
        <v>1</v>
      </c>
      <c r="G25" s="78">
        <f t="shared" si="2"/>
        <v>0.1</v>
      </c>
      <c r="H25" s="75" t="s">
        <v>149</v>
      </c>
      <c r="I25" s="80" cm="1">
        <f t="array" ref="I25">_xlfn.IFS(H25=PUNTAJES!$B$12,PUNTAJES!$C$12,H25=PUNTAJES!$B$13,PUNTAJES!$C$13,H25=PUNTAJES!$B$14,PUNTAJES!$C$14,H25=PUNTAJES!$B$15,PUNTAJES!$C$15,H25=PUNTAJES!$B$16,PUNTAJES!$C$16)</f>
        <v>3</v>
      </c>
      <c r="J25" s="124">
        <f t="shared" si="3"/>
        <v>0.30000000000000004</v>
      </c>
      <c r="K25" s="75" t="s">
        <v>149</v>
      </c>
      <c r="L25" s="80" cm="1">
        <f t="array" ref="L25">_xlfn.IFS(K25=PUNTAJES!$B$12,PUNTAJES!$C$12,K25=PUNTAJES!$B$13,PUNTAJES!$C$13,K25=PUNTAJES!$B$14,PUNTAJES!$C$14,K25=PUNTAJES!$B$15,PUNTAJES!$C$15,K25=PUNTAJES!$B$16,PUNTAJES!$C$16)</f>
        <v>3</v>
      </c>
      <c r="M25" s="124">
        <f t="shared" si="4"/>
        <v>0.30000000000000004</v>
      </c>
      <c r="N25" s="75" t="s">
        <v>151</v>
      </c>
      <c r="O25" s="80" cm="1">
        <f t="array" ref="O25">_xlfn.IFS(N25=PUNTAJES!$B$12,PUNTAJES!$C$12,N25=PUNTAJES!$B$13,PUNTAJES!$C$13,N25=PUNTAJES!$B$14,PUNTAJES!$C$14,N25=PUNTAJES!$B$15,PUNTAJES!$C$15,N25=PUNTAJES!$B$16,PUNTAJES!$C$16)</f>
        <v>1</v>
      </c>
      <c r="P25" s="124">
        <f t="shared" si="1"/>
        <v>0.1</v>
      </c>
      <c r="Q25" s="98"/>
    </row>
    <row r="26" spans="1:17" ht="30.6" customHeight="1">
      <c r="A26" s="1"/>
      <c r="B26" s="176" t="s">
        <v>160</v>
      </c>
      <c r="C26" s="177"/>
      <c r="D26" s="71">
        <v>0.15</v>
      </c>
      <c r="E26" s="73" t="s">
        <v>164</v>
      </c>
      <c r="F26" s="79" cm="1">
        <f t="array" ref="F26">_xlfn.IFS(E26=PUNTAJES!$B$19,PUNTAJES!$C$19,E26=PUNTAJES!$B$20,PUNTAJES!$C$20,E26=PUNTAJES!$B$21,PUNTAJES!$C$21)</f>
        <v>0</v>
      </c>
      <c r="G26" s="78">
        <f t="shared" si="2"/>
        <v>0</v>
      </c>
      <c r="H26" s="73" t="s">
        <v>162</v>
      </c>
      <c r="I26" s="79" cm="1">
        <f t="array" ref="I26">_xlfn.IFS(H26=PUNTAJES!$B$19,PUNTAJES!$C$19,H26=PUNTAJES!$B$20,PUNTAJES!$C$20,H26=PUNTAJES!$B$21,PUNTAJES!$C$21)</f>
        <v>5</v>
      </c>
      <c r="J26" s="124">
        <f t="shared" si="3"/>
        <v>0.75</v>
      </c>
      <c r="K26" s="73" t="s">
        <v>162</v>
      </c>
      <c r="L26" s="79" cm="1">
        <f t="array" ref="L26">_xlfn.IFS(K26=PUNTAJES!$B$19,PUNTAJES!$C$19,K26=PUNTAJES!$B$20,PUNTAJES!$C$20,K26=PUNTAJES!$B$21,PUNTAJES!$C$21)</f>
        <v>5</v>
      </c>
      <c r="M26" s="124">
        <f t="shared" si="4"/>
        <v>0.75</v>
      </c>
      <c r="N26" s="73" t="s">
        <v>162</v>
      </c>
      <c r="O26" s="79" cm="1">
        <f t="array" ref="O26">_xlfn.IFS(N26=PUNTAJES!$B$19,PUNTAJES!$C$19,N26=PUNTAJES!$B$20,PUNTAJES!$C$20,N26=PUNTAJES!$B$21,PUNTAJES!$C$21)</f>
        <v>5</v>
      </c>
      <c r="P26" s="124">
        <f t="shared" si="1"/>
        <v>0.75</v>
      </c>
      <c r="Q26" s="90"/>
    </row>
    <row r="27" spans="1:17" ht="30.6" customHeight="1">
      <c r="A27" s="1"/>
      <c r="B27" s="176" t="s">
        <v>155</v>
      </c>
      <c r="C27" s="177"/>
      <c r="D27" s="71">
        <v>0.05</v>
      </c>
      <c r="E27" s="73" t="s">
        <v>146</v>
      </c>
      <c r="F27" s="79" cm="1">
        <f t="array" ref="F27">_xlfn.IFS(E27=PUNTAJES!$H$9,PUNTAJES!$I$9,E27=PUNTAJES!$H$10,PUNTAJES!$I$10,E27=PUNTAJES!$H$11,PUNTAJES!$I$11,E27=PUNTAJES!$H$12,PUNTAJES!$I$12)</f>
        <v>1</v>
      </c>
      <c r="G27" s="78">
        <f t="shared" si="2"/>
        <v>0.05</v>
      </c>
      <c r="H27" s="73" t="s">
        <v>143</v>
      </c>
      <c r="I27" s="79" cm="1">
        <f t="array" ref="I27">_xlfn.IFS(H27=PUNTAJES!$H$9,PUNTAJES!$I$9,H27=PUNTAJES!$H$10,PUNTAJES!$I$10,H27=PUNTAJES!$H$11,PUNTAJES!$I$11,H27=PUNTAJES!$H$12,PUNTAJES!$I$12)</f>
        <v>2</v>
      </c>
      <c r="J27" s="124">
        <f t="shared" si="3"/>
        <v>0.1</v>
      </c>
      <c r="K27" s="73" t="s">
        <v>143</v>
      </c>
      <c r="L27" s="79" cm="1">
        <f t="array" ref="L27">_xlfn.IFS(K27=PUNTAJES!$H$9,PUNTAJES!$I$9,K27=PUNTAJES!$H$10,PUNTAJES!$I$10,K27=PUNTAJES!$H$11,PUNTAJES!$I$11,K27=PUNTAJES!$H$12,PUNTAJES!$I$12)</f>
        <v>2</v>
      </c>
      <c r="M27" s="124">
        <f t="shared" si="4"/>
        <v>0.1</v>
      </c>
      <c r="N27" s="73" t="s">
        <v>143</v>
      </c>
      <c r="O27" s="79" cm="1">
        <f t="array" ref="O27">_xlfn.IFS(N27=PUNTAJES!$H$9,PUNTAJES!$I$9,N27=PUNTAJES!$H$10,PUNTAJES!$I$10,N27=PUNTAJES!$H$11,PUNTAJES!$I$11,N27=PUNTAJES!$H$12,PUNTAJES!$I$12)</f>
        <v>2</v>
      </c>
      <c r="P27" s="124">
        <f t="shared" si="1"/>
        <v>0.1</v>
      </c>
      <c r="Q27" s="90"/>
    </row>
    <row r="28" spans="1:17" ht="30.6" customHeight="1" thickBot="1">
      <c r="A28" s="1"/>
      <c r="B28" s="176" t="s">
        <v>122</v>
      </c>
      <c r="C28" s="177"/>
      <c r="D28" s="71">
        <v>0.1</v>
      </c>
      <c r="E28" s="73" t="s">
        <v>131</v>
      </c>
      <c r="F28" s="79" cm="1">
        <f t="array" ref="F28">_xlfn.IFS(E28=PUNTAJES!$E$4,PUNTAJES!$F$4,E28=PUNTAJES!$E$5,PUNTAJES!$F$5,E28=PUNTAJES!$E$6,PUNTAJES!$F$6)</f>
        <v>1</v>
      </c>
      <c r="G28" s="106">
        <f t="shared" si="2"/>
        <v>0.1</v>
      </c>
      <c r="H28" s="73" t="s">
        <v>125</v>
      </c>
      <c r="I28" s="79" cm="1">
        <f t="array" ref="I28">_xlfn.IFS(H28=PUNTAJES!$E$4,PUNTAJES!$F$4,H28=PUNTAJES!$E$5,PUNTAJES!$F$5,H28=PUNTAJES!$E$6,PUNTAJES!$F$6)</f>
        <v>3</v>
      </c>
      <c r="J28" s="125">
        <f t="shared" si="3"/>
        <v>0.30000000000000004</v>
      </c>
      <c r="K28" s="73" t="s">
        <v>125</v>
      </c>
      <c r="L28" s="79" cm="1">
        <f t="array" ref="L28">_xlfn.IFS(K28=PUNTAJES!$E$4,PUNTAJES!$F$4,K28=PUNTAJES!$E$5,PUNTAJES!$F$5,K28=PUNTAJES!$E$6,PUNTAJES!$F$6)</f>
        <v>3</v>
      </c>
      <c r="M28" s="125">
        <f>+L28*D28</f>
        <v>0.30000000000000004</v>
      </c>
      <c r="N28" s="73" t="s">
        <v>125</v>
      </c>
      <c r="O28" s="79" cm="1">
        <f t="array" ref="O28">_xlfn.IFS(N28=PUNTAJES!$E$4,PUNTAJES!$F$4,N28=PUNTAJES!$E$5,PUNTAJES!$F$5,N28=PUNTAJES!$E$6,PUNTAJES!$F$6)</f>
        <v>3</v>
      </c>
      <c r="P28" s="125">
        <f t="shared" si="1"/>
        <v>0.30000000000000004</v>
      </c>
      <c r="Q28" s="90"/>
    </row>
    <row r="29" spans="1:17" ht="30.6" customHeight="1" thickBot="1">
      <c r="A29" s="1"/>
      <c r="B29" s="176" t="s">
        <v>13</v>
      </c>
      <c r="C29" s="177"/>
      <c r="D29" s="76">
        <f>SUM(D23:D28)</f>
        <v>1.0000000000000002</v>
      </c>
      <c r="E29" s="83" t="s">
        <v>157</v>
      </c>
      <c r="F29" s="105">
        <f>SUM(F23:F28)</f>
        <v>9</v>
      </c>
      <c r="G29" s="107">
        <f>SUM(G23:G28)</f>
        <v>1.6500000000000001</v>
      </c>
      <c r="H29" s="83" t="s">
        <v>157</v>
      </c>
      <c r="I29" s="105">
        <f>SUM(I23:I28)</f>
        <v>21</v>
      </c>
      <c r="J29" s="127">
        <f>SUM(J23:J28)</f>
        <v>3.6500000000000004</v>
      </c>
      <c r="K29" s="83" t="s">
        <v>157</v>
      </c>
      <c r="L29" s="105">
        <f>SUM(L23:L28)</f>
        <v>17</v>
      </c>
      <c r="M29" s="126">
        <f>SUM(M23:M28)</f>
        <v>2.6500000000000004</v>
      </c>
      <c r="N29" s="83" t="s">
        <v>157</v>
      </c>
      <c r="O29" s="105">
        <f>SUM(O23:O28)</f>
        <v>15</v>
      </c>
      <c r="P29" s="126">
        <f>SUM(P23:P28)</f>
        <v>2.4500000000000002</v>
      </c>
      <c r="Q29" s="90"/>
    </row>
    <row r="30" spans="1:17" ht="31.8" customHeight="1">
      <c r="A30" s="1"/>
      <c r="B30" s="99"/>
      <c r="C30" s="192" t="s">
        <v>16</v>
      </c>
      <c r="D30" s="193"/>
      <c r="E30" s="187"/>
      <c r="F30" s="188"/>
      <c r="G30" s="190"/>
      <c r="H30" s="187"/>
      <c r="I30" s="188"/>
      <c r="J30" s="190"/>
      <c r="K30" s="187"/>
      <c r="L30" s="188"/>
      <c r="M30" s="190"/>
      <c r="N30" s="187" t="s">
        <v>165</v>
      </c>
      <c r="O30" s="188"/>
      <c r="P30" s="190"/>
      <c r="Q30" s="90"/>
    </row>
    <row r="31" spans="1:17" ht="31.8" customHeight="1">
      <c r="A31" s="1"/>
      <c r="B31" s="99"/>
      <c r="C31" s="185" t="s">
        <v>159</v>
      </c>
      <c r="D31" s="191"/>
      <c r="E31" s="187"/>
      <c r="F31" s="188"/>
      <c r="G31" s="189"/>
      <c r="H31" s="187"/>
      <c r="I31" s="188"/>
      <c r="J31" s="189"/>
      <c r="K31" s="187"/>
      <c r="L31" s="188"/>
      <c r="M31" s="189"/>
      <c r="N31" s="187" t="s">
        <v>166</v>
      </c>
      <c r="O31" s="188"/>
      <c r="P31" s="189"/>
      <c r="Q31" s="90"/>
    </row>
    <row r="32" spans="1:17" ht="31.8" customHeight="1">
      <c r="A32" s="1"/>
      <c r="B32" s="99"/>
      <c r="C32" s="185" t="s">
        <v>17</v>
      </c>
      <c r="D32" s="186"/>
      <c r="E32" s="187"/>
      <c r="F32" s="188"/>
      <c r="G32" s="189"/>
      <c r="H32" s="187"/>
      <c r="I32" s="188"/>
      <c r="J32" s="189"/>
      <c r="K32" s="187"/>
      <c r="L32" s="188"/>
      <c r="M32" s="189"/>
      <c r="N32" s="187" t="s">
        <v>168</v>
      </c>
      <c r="O32" s="188"/>
      <c r="P32" s="189"/>
      <c r="Q32" s="90"/>
    </row>
    <row r="33" spans="1:17" ht="36.6" customHeight="1">
      <c r="A33" s="1"/>
      <c r="B33" s="97"/>
      <c r="C33" s="3"/>
      <c r="D33" s="3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90"/>
    </row>
    <row r="34" spans="1:17" ht="29.4" customHeight="1">
      <c r="A34" s="2"/>
      <c r="B34" s="180" t="s">
        <v>18</v>
      </c>
      <c r="C34" s="181"/>
      <c r="D34" s="181"/>
      <c r="E34" s="182" t="s">
        <v>172</v>
      </c>
      <c r="F34" s="182"/>
      <c r="G34" s="183"/>
      <c r="H34" s="183"/>
      <c r="I34" s="183"/>
      <c r="J34" s="183"/>
      <c r="K34" s="183"/>
      <c r="L34" s="183"/>
      <c r="M34" s="183"/>
      <c r="N34" s="183"/>
      <c r="O34" s="183"/>
      <c r="P34" s="183"/>
      <c r="Q34" s="98"/>
    </row>
    <row r="35" spans="1:17" ht="33.6" customHeight="1">
      <c r="A35" s="2"/>
      <c r="B35" s="100"/>
      <c r="C35" s="11"/>
      <c r="D35" s="11"/>
      <c r="E35" s="183"/>
      <c r="F35" s="183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98"/>
    </row>
    <row r="36" spans="1:17" ht="27.6" customHeight="1">
      <c r="A36" s="2"/>
      <c r="B36" s="97"/>
      <c r="C36" s="12"/>
      <c r="D36" s="12"/>
      <c r="E36" s="183"/>
      <c r="F36" s="183"/>
      <c r="G36" s="183"/>
      <c r="H36" s="183"/>
      <c r="I36" s="183"/>
      <c r="J36" s="183"/>
      <c r="K36" s="183"/>
      <c r="L36" s="183"/>
      <c r="M36" s="183"/>
      <c r="N36" s="183"/>
      <c r="O36" s="183"/>
      <c r="P36" s="183"/>
      <c r="Q36" s="98"/>
    </row>
    <row r="37" spans="1:17" ht="14.25" customHeight="1" thickBot="1">
      <c r="A37" s="1"/>
      <c r="B37" s="101"/>
      <c r="C37" s="102"/>
      <c r="D37" s="102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4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30:G30"/>
    <mergeCell ref="H30:J30"/>
    <mergeCell ref="N31:P31"/>
    <mergeCell ref="K30:M30"/>
    <mergeCell ref="K31:M31"/>
    <mergeCell ref="B25:C25"/>
    <mergeCell ref="B26:C26"/>
    <mergeCell ref="B34:D34"/>
    <mergeCell ref="E34:P36"/>
    <mergeCell ref="C32:D32"/>
    <mergeCell ref="E32:G32"/>
    <mergeCell ref="H32:J32"/>
    <mergeCell ref="N32:P32"/>
    <mergeCell ref="K32:M32"/>
    <mergeCell ref="N30:P30"/>
    <mergeCell ref="C31:D31"/>
    <mergeCell ref="E31:G31"/>
    <mergeCell ref="H31:J31"/>
    <mergeCell ref="B28:C28"/>
    <mergeCell ref="B29:C29"/>
    <mergeCell ref="C30:D30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E19:F19"/>
    <mergeCell ref="H19:I19"/>
    <mergeCell ref="N19:O19"/>
    <mergeCell ref="B22:C22"/>
    <mergeCell ref="B23:C23"/>
    <mergeCell ref="B24:C24"/>
    <mergeCell ref="E15:F15"/>
    <mergeCell ref="H15:I15"/>
    <mergeCell ref="N15:O15"/>
    <mergeCell ref="E16:F16"/>
    <mergeCell ref="H16:I16"/>
    <mergeCell ref="N16:O16"/>
    <mergeCell ref="K15:L15"/>
    <mergeCell ref="K16:L16"/>
    <mergeCell ref="N13:P13"/>
    <mergeCell ref="B13:B14"/>
    <mergeCell ref="C13:C14"/>
    <mergeCell ref="D13:D14"/>
    <mergeCell ref="E13:G13"/>
    <mergeCell ref="H13:J13"/>
    <mergeCell ref="K13:M13"/>
    <mergeCell ref="K14:L14"/>
    <mergeCell ref="E14:F14"/>
    <mergeCell ref="H14:I14"/>
    <mergeCell ref="N14:O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</mergeCells>
  <conditionalFormatting sqref="G22 J22:P22 G33:P33">
    <cfRule type="cellIs" dxfId="2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96"/>
  <sheetViews>
    <sheetView showGridLines="0" tabSelected="1" topLeftCell="A10" zoomScale="50" zoomScaleNormal="50" zoomScaleSheetLayoutView="50" workbookViewId="0">
      <selection activeCell="B13" sqref="B13:P29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21.21875" bestFit="1" customWidth="1"/>
    <col min="8" max="8" width="32.6640625" customWidth="1"/>
    <col min="9" max="9" width="11.33203125" customWidth="1"/>
    <col min="10" max="10" width="21.21875" bestFit="1" customWidth="1"/>
    <col min="11" max="12" width="20.33203125" customWidth="1"/>
    <col min="13" max="13" width="23.109375" customWidth="1"/>
    <col min="14" max="15" width="17.77734375" customWidth="1"/>
    <col min="16" max="16" width="20.33203125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38"/>
      <c r="C2" s="141" t="s">
        <v>158</v>
      </c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  <c r="O2" s="142"/>
      <c r="P2" s="142"/>
      <c r="Q2" s="89"/>
    </row>
    <row r="3" spans="1:17" ht="33" customHeight="1">
      <c r="A3" s="1"/>
      <c r="B3" s="139"/>
      <c r="C3" s="143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90"/>
    </row>
    <row r="4" spans="1:17" ht="33" customHeight="1">
      <c r="A4" s="1"/>
      <c r="B4" s="139"/>
      <c r="C4" s="145" t="s">
        <v>0</v>
      </c>
      <c r="D4" s="146"/>
      <c r="E4" s="146"/>
      <c r="F4" s="146"/>
      <c r="G4" s="146"/>
      <c r="H4" s="146"/>
      <c r="I4" s="146"/>
      <c r="J4" s="146"/>
      <c r="K4" s="146"/>
      <c r="L4" s="146"/>
      <c r="M4" s="146"/>
      <c r="N4" s="146"/>
      <c r="O4" s="146"/>
      <c r="P4" s="146"/>
      <c r="Q4" s="90"/>
    </row>
    <row r="5" spans="1:17" ht="33" customHeight="1">
      <c r="A5" s="1"/>
      <c r="B5" s="140"/>
      <c r="C5" s="143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90"/>
    </row>
    <row r="6" spans="1:17" ht="33" customHeight="1">
      <c r="A6" s="1"/>
      <c r="B6" s="9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90"/>
    </row>
    <row r="7" spans="1:17" ht="33" customHeight="1">
      <c r="A7" s="1"/>
      <c r="B7" s="92" t="s">
        <v>1</v>
      </c>
      <c r="C7" s="147" t="s">
        <v>119</v>
      </c>
      <c r="D7" s="134"/>
      <c r="E7" s="134"/>
      <c r="F7" s="134"/>
      <c r="G7" s="134"/>
      <c r="H7" s="134"/>
      <c r="I7" s="134"/>
      <c r="J7" s="134"/>
      <c r="K7" s="134"/>
      <c r="L7" s="134"/>
      <c r="M7" s="134"/>
      <c r="N7" s="134"/>
      <c r="O7" s="134"/>
      <c r="P7" s="134"/>
      <c r="Q7" s="90"/>
    </row>
    <row r="8" spans="1:17" ht="33" customHeight="1">
      <c r="A8" s="1"/>
      <c r="B8" s="92" t="s">
        <v>2</v>
      </c>
      <c r="C8" s="133">
        <v>45555</v>
      </c>
      <c r="D8" s="134"/>
      <c r="E8" s="134"/>
      <c r="F8" s="134"/>
      <c r="G8" s="134"/>
      <c r="H8" s="134"/>
      <c r="I8" s="134"/>
      <c r="J8" s="134"/>
      <c r="K8" s="134"/>
      <c r="L8" s="134"/>
      <c r="M8" s="134"/>
      <c r="N8" s="134"/>
      <c r="O8" s="134"/>
      <c r="P8" s="134"/>
      <c r="Q8" s="90"/>
    </row>
    <row r="9" spans="1:17" ht="33" customHeight="1">
      <c r="A9" s="1"/>
      <c r="B9" s="92" t="s">
        <v>3</v>
      </c>
      <c r="C9" s="133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90"/>
    </row>
    <row r="10" spans="1:17" ht="33" customHeight="1">
      <c r="A10" s="1"/>
      <c r="B10" s="92" t="s">
        <v>4</v>
      </c>
      <c r="C10" s="133"/>
      <c r="D10" s="134"/>
      <c r="E10" s="134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90"/>
    </row>
    <row r="11" spans="1:17" ht="33" customHeight="1">
      <c r="A11" s="1"/>
      <c r="B11" s="92" t="s">
        <v>5</v>
      </c>
      <c r="C11" s="135">
        <v>3.5</v>
      </c>
      <c r="D11" s="134"/>
      <c r="E11" s="134"/>
      <c r="F11" s="134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90"/>
    </row>
    <row r="12" spans="1:17" ht="14.25" customHeight="1">
      <c r="A12" s="1"/>
      <c r="B12" s="93"/>
      <c r="C12" s="5"/>
      <c r="D12" s="6"/>
      <c r="E12" s="136"/>
      <c r="F12" s="136"/>
      <c r="G12" s="137"/>
      <c r="H12" s="136"/>
      <c r="I12" s="136"/>
      <c r="J12" s="137"/>
      <c r="K12" s="136"/>
      <c r="L12" s="136"/>
      <c r="M12" s="137"/>
      <c r="N12" s="136"/>
      <c r="O12" s="136"/>
      <c r="P12" s="137"/>
      <c r="Q12" s="90"/>
    </row>
    <row r="13" spans="1:17" ht="52.8" customHeight="1">
      <c r="A13" s="1"/>
      <c r="B13" s="151"/>
      <c r="C13" s="211" t="s">
        <v>6</v>
      </c>
      <c r="D13" s="212"/>
      <c r="E13" s="155" t="s">
        <v>182</v>
      </c>
      <c r="F13" s="156"/>
      <c r="G13" s="157"/>
      <c r="H13" s="245" t="s">
        <v>183</v>
      </c>
      <c r="I13" s="246"/>
      <c r="J13" s="247"/>
      <c r="K13" s="203" t="s">
        <v>178</v>
      </c>
      <c r="L13" s="204"/>
      <c r="M13" s="205"/>
      <c r="N13" s="148" t="s">
        <v>181</v>
      </c>
      <c r="O13" s="149"/>
      <c r="P13" s="150"/>
      <c r="Q13" s="90"/>
    </row>
    <row r="14" spans="1:17" ht="33.6" customHeight="1">
      <c r="A14" s="1"/>
      <c r="B14" s="152"/>
      <c r="C14" s="213"/>
      <c r="D14" s="214"/>
      <c r="E14" s="207" t="s">
        <v>8</v>
      </c>
      <c r="F14" s="208"/>
      <c r="G14" s="85" t="s">
        <v>9</v>
      </c>
      <c r="H14" s="207" t="s">
        <v>8</v>
      </c>
      <c r="I14" s="208"/>
      <c r="J14" s="85" t="s">
        <v>9</v>
      </c>
      <c r="K14" s="209" t="s">
        <v>8</v>
      </c>
      <c r="L14" s="210"/>
      <c r="M14" s="86" t="s">
        <v>9</v>
      </c>
      <c r="N14" s="170" t="s">
        <v>8</v>
      </c>
      <c r="O14" s="171"/>
      <c r="P14" s="88" t="s">
        <v>9</v>
      </c>
      <c r="Q14" s="90"/>
    </row>
    <row r="15" spans="1:17" ht="54.75" customHeight="1">
      <c r="A15" s="1"/>
      <c r="B15" s="94" t="s">
        <v>179</v>
      </c>
      <c r="C15" s="194">
        <v>1</v>
      </c>
      <c r="D15" s="195"/>
      <c r="E15" s="234">
        <v>3320</v>
      </c>
      <c r="F15" s="235"/>
      <c r="G15" s="238">
        <f>+C15*E15</f>
        <v>3320</v>
      </c>
      <c r="H15" s="234">
        <v>3100</v>
      </c>
      <c r="I15" s="235"/>
      <c r="J15" s="238">
        <f>C15*H15</f>
        <v>3100</v>
      </c>
      <c r="K15" s="197">
        <v>14000</v>
      </c>
      <c r="L15" s="196"/>
      <c r="M15" s="239">
        <f>C15*K15</f>
        <v>14000</v>
      </c>
      <c r="N15" s="234">
        <v>7200</v>
      </c>
      <c r="O15" s="235"/>
      <c r="P15" s="238">
        <f>+N15*C15</f>
        <v>7200</v>
      </c>
      <c r="Q15" s="90"/>
    </row>
    <row r="16" spans="1:17" ht="25.5" customHeight="1">
      <c r="A16" s="1"/>
      <c r="B16" s="95"/>
      <c r="C16" s="81"/>
      <c r="D16" s="84"/>
      <c r="E16" s="206" t="s">
        <v>10</v>
      </c>
      <c r="F16" s="206"/>
      <c r="G16" s="236">
        <f>SUM(G15)</f>
        <v>3320</v>
      </c>
      <c r="H16" s="206" t="s">
        <v>10</v>
      </c>
      <c r="I16" s="206"/>
      <c r="J16" s="236">
        <f>SUM(J15)</f>
        <v>3100</v>
      </c>
      <c r="K16" s="206" t="s">
        <v>10</v>
      </c>
      <c r="L16" s="206"/>
      <c r="M16" s="240">
        <f>SUM(M15:M15)</f>
        <v>14000</v>
      </c>
      <c r="N16" s="206" t="s">
        <v>10</v>
      </c>
      <c r="O16" s="206"/>
      <c r="P16" s="236">
        <f>SUM(P15:P15)</f>
        <v>7200</v>
      </c>
      <c r="Q16" s="90"/>
    </row>
    <row r="17" spans="1:17" ht="25.5" customHeight="1">
      <c r="A17" s="1"/>
      <c r="B17" s="91"/>
      <c r="C17" s="81"/>
      <c r="D17" s="84"/>
      <c r="E17" s="206" t="s">
        <v>11</v>
      </c>
      <c r="F17" s="206"/>
      <c r="G17" s="237">
        <f>G16*0.18</f>
        <v>597.6</v>
      </c>
      <c r="H17" s="206" t="s">
        <v>11</v>
      </c>
      <c r="I17" s="206"/>
      <c r="J17" s="237">
        <f>J16*0.18</f>
        <v>558</v>
      </c>
      <c r="K17" s="206" t="s">
        <v>11</v>
      </c>
      <c r="L17" s="206"/>
      <c r="M17" s="241">
        <f>M16*0.18</f>
        <v>2520</v>
      </c>
      <c r="N17" s="206" t="s">
        <v>11</v>
      </c>
      <c r="O17" s="206"/>
      <c r="P17" s="237">
        <f>P16*0.18</f>
        <v>1296</v>
      </c>
      <c r="Q17" s="90"/>
    </row>
    <row r="18" spans="1:17" ht="25.5" customHeight="1">
      <c r="A18" s="1"/>
      <c r="B18" s="91"/>
      <c r="C18" s="81"/>
      <c r="D18" s="84"/>
      <c r="E18" s="242" t="s">
        <v>13</v>
      </c>
      <c r="F18" s="243"/>
      <c r="G18" s="237">
        <f>SUM(G16:G17)</f>
        <v>3917.6</v>
      </c>
      <c r="H18" s="242" t="s">
        <v>13</v>
      </c>
      <c r="I18" s="243"/>
      <c r="J18" s="237">
        <f>SUM(J16:J17)</f>
        <v>3658</v>
      </c>
      <c r="K18" s="242" t="s">
        <v>13</v>
      </c>
      <c r="L18" s="243"/>
      <c r="M18" s="241"/>
      <c r="N18" s="244" t="s">
        <v>13</v>
      </c>
      <c r="O18" s="243"/>
      <c r="P18" s="237">
        <f>SUM(P16:P17)</f>
        <v>8496</v>
      </c>
      <c r="Q18" s="90"/>
    </row>
    <row r="19" spans="1:17" ht="25.5" customHeight="1">
      <c r="A19" s="1"/>
      <c r="B19" s="91"/>
      <c r="C19" s="82"/>
      <c r="D19" s="84"/>
      <c r="E19" s="206" t="s">
        <v>180</v>
      </c>
      <c r="F19" s="206"/>
      <c r="G19" s="241">
        <f>SUM(G16:G17)*3.5</f>
        <v>13711.6</v>
      </c>
      <c r="H19" s="206" t="s">
        <v>180</v>
      </c>
      <c r="I19" s="206"/>
      <c r="J19" s="248">
        <f>SUM(J16:J17)*3.5</f>
        <v>12803</v>
      </c>
      <c r="K19" s="206" t="s">
        <v>13</v>
      </c>
      <c r="L19" s="206"/>
      <c r="M19" s="241">
        <f>SUM(M16:M17)</f>
        <v>16520</v>
      </c>
      <c r="N19" s="206" t="s">
        <v>180</v>
      </c>
      <c r="O19" s="206"/>
      <c r="P19" s="241">
        <f>+P18*3.5</f>
        <v>29736</v>
      </c>
      <c r="Q19" s="90"/>
    </row>
    <row r="20" spans="1:17" ht="14.25" customHeight="1">
      <c r="A20" s="1"/>
      <c r="B20" s="96"/>
      <c r="C20" s="7"/>
      <c r="D20" s="7"/>
      <c r="E20" s="7"/>
      <c r="F20" s="7"/>
      <c r="G20" s="8"/>
      <c r="H20" s="7"/>
      <c r="I20" s="7"/>
      <c r="J20" s="8"/>
      <c r="K20" s="7"/>
      <c r="L20" s="7"/>
      <c r="M20" s="8"/>
      <c r="N20" s="8"/>
      <c r="O20" s="8"/>
      <c r="P20" s="8"/>
      <c r="Q20" s="90"/>
    </row>
    <row r="21" spans="1:17" ht="14.25" customHeight="1">
      <c r="A21" s="1"/>
      <c r="B21" s="97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0"/>
    </row>
    <row r="22" spans="1:17" ht="33" customHeight="1">
      <c r="A22" s="1"/>
      <c r="B22" s="178" t="s">
        <v>14</v>
      </c>
      <c r="C22" s="179"/>
      <c r="D22" s="70" t="s">
        <v>152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90"/>
    </row>
    <row r="23" spans="1:17" ht="30.6" customHeight="1">
      <c r="A23" s="1"/>
      <c r="B23" s="176" t="s">
        <v>15</v>
      </c>
      <c r="C23" s="177"/>
      <c r="D23" s="71">
        <v>0.4</v>
      </c>
      <c r="E23" s="72" t="s">
        <v>145</v>
      </c>
      <c r="F23" s="77" cm="1">
        <f t="array" ref="F23">_xlfn.IFS(E23=PUNTAJES!$E$9,PUNTAJES!$F$9,E23=PUNTAJES!$E$10,PUNTAJES!$F$10,E23=PUNTAJES!$E$11,PUNTAJES!$F$11,E23=PUNTAJES!$E$12,PUNTAJES!$F$12,E23=PUNTAJES!$E$13,PUNTAJES!$F$13)</f>
        <v>4</v>
      </c>
      <c r="G23" s="132">
        <f>F23*D23</f>
        <v>1.6</v>
      </c>
      <c r="H23" s="72" t="s">
        <v>145</v>
      </c>
      <c r="I23" s="77" cm="1">
        <f t="array" ref="I23">_xlfn.IFS(H23=PUNTAJES!$E$9,PUNTAJES!$F$9,H23=PUNTAJES!$E$10,PUNTAJES!$F$10,H23=PUNTAJES!$E$11,PUNTAJES!$F$11,H23=PUNTAJES!$E$12,PUNTAJES!$F$12,H23=PUNTAJES!$E$13,PUNTAJES!$F$13)</f>
        <v>4</v>
      </c>
      <c r="J23" s="132">
        <f t="shared" ref="J23:J28" si="0">D23*I23</f>
        <v>1.6</v>
      </c>
      <c r="K23" s="72" t="s">
        <v>142</v>
      </c>
      <c r="L23" s="77" cm="1">
        <f t="array" ref="L23">_xlfn.IFS(K23=PUNTAJES!$E$9,PUNTAJES!$F$9,K23=PUNTAJES!$E$10,PUNTAJES!$F$10,K23=PUNTAJES!$E$11,PUNTAJES!$F$11,K23=PUNTAJES!$E$12,PUNTAJES!$F$12,K23=PUNTAJES!$E$13,PUNTAJES!$F$13)</f>
        <v>3</v>
      </c>
      <c r="M23" s="132">
        <f t="shared" ref="M23:M28" si="1">D23*L23</f>
        <v>1.2000000000000002</v>
      </c>
      <c r="N23" s="72" t="s">
        <v>139</v>
      </c>
      <c r="O23" s="77" cm="1">
        <f t="array" ref="O23">_xlfn.IFS(N23=PUNTAJES!$E$9,PUNTAJES!$F$9,N23=PUNTAJES!$E$10,PUNTAJES!$F$10,N23=PUNTAJES!$E$11,PUNTAJES!$F$11,N23=PUNTAJES!$E$12,PUNTAJES!$F$12,N23=PUNTAJES!$E$13,PUNTAJES!$F$13)</f>
        <v>2</v>
      </c>
      <c r="P23" s="132">
        <f>D23*O23</f>
        <v>0.8</v>
      </c>
      <c r="Q23" s="90"/>
    </row>
    <row r="24" spans="1:17" ht="30.6" customHeight="1">
      <c r="A24" s="1"/>
      <c r="B24" s="176" t="s">
        <v>153</v>
      </c>
      <c r="C24" s="177"/>
      <c r="D24" s="71">
        <v>0.2</v>
      </c>
      <c r="E24" s="73" t="s">
        <v>130</v>
      </c>
      <c r="F24" s="79" cm="1">
        <f t="array" ref="F24">_xlfn.IFS(E24=PUNTAJES!$B$4,PUNTAJES!$C$4,E24=PUNTAJES!$B$5,PUNTAJES!$C$5,E24=PUNTAJES!$B$6,PUNTAJES!$C$6,E24=PUNTAJES!$B$7,PUNTAJES!$C$7,E24=PUNTAJES!$B$8,PUNTAJES!$C$8,E24=PUNTAJES!$B$9,PUNTAJES!$C$9)</f>
        <v>3</v>
      </c>
      <c r="G24" s="132">
        <f t="shared" ref="G24:G28" si="2">F24*D24</f>
        <v>0.60000000000000009</v>
      </c>
      <c r="H24" s="73" t="s">
        <v>130</v>
      </c>
      <c r="I24" s="79" cm="1">
        <f t="array" ref="I24">_xlfn.IFS(H24=PUNTAJES!$B$4,PUNTAJES!$C$4,H24=PUNTAJES!$B$5,PUNTAJES!$C$5,H24=PUNTAJES!$B$6,PUNTAJES!$C$6,H24=PUNTAJES!$B$7,PUNTAJES!$C$7,H24=PUNTAJES!$B$8,PUNTAJES!$C$8,H24=PUNTAJES!$B$9,PUNTAJES!$C$9)</f>
        <v>3</v>
      </c>
      <c r="J24" s="132">
        <f t="shared" si="0"/>
        <v>0.60000000000000009</v>
      </c>
      <c r="K24" s="73" t="s">
        <v>130</v>
      </c>
      <c r="L24" s="79" cm="1">
        <f t="array" ref="L24">_xlfn.IFS(K24=PUNTAJES!$B$4,PUNTAJES!$C$4,K24=PUNTAJES!$B$5,PUNTAJES!$C$5,K24=PUNTAJES!$B$6,PUNTAJES!$C$6,K24=PUNTAJES!$B$7,PUNTAJES!$C$7,K24=PUNTAJES!$B$8,PUNTAJES!$C$8,K24=PUNTAJES!$B$9,PUNTAJES!$C$9)</f>
        <v>3</v>
      </c>
      <c r="M24" s="132">
        <f t="shared" si="1"/>
        <v>0.60000000000000009</v>
      </c>
      <c r="N24" s="73" t="s">
        <v>130</v>
      </c>
      <c r="O24" s="79" cm="1">
        <f t="array" ref="O24">_xlfn.IFS(N24=PUNTAJES!$B$4,PUNTAJES!$C$4,N24=PUNTAJES!$B$5,PUNTAJES!$C$5,N24=PUNTAJES!$B$6,PUNTAJES!$C$6,N24=PUNTAJES!$B$7,PUNTAJES!$C$7,N24=PUNTAJES!$B$8,PUNTAJES!$C$8,N24=PUNTAJES!$B$9,PUNTAJES!$C$9)</f>
        <v>3</v>
      </c>
      <c r="P24" s="132">
        <f>D24*O24</f>
        <v>0.60000000000000009</v>
      </c>
      <c r="Q24" s="90"/>
    </row>
    <row r="25" spans="1:17" ht="30.6" customHeight="1">
      <c r="A25" s="2"/>
      <c r="B25" s="176" t="s">
        <v>141</v>
      </c>
      <c r="C25" s="177"/>
      <c r="D25" s="74">
        <v>0.1</v>
      </c>
      <c r="E25" s="75" t="s">
        <v>144</v>
      </c>
      <c r="F25" s="80" cm="1">
        <f t="array" ref="F25">_xlfn.IFS(E25=PUNTAJES!$B$12,PUNTAJES!$C$12,E25=PUNTAJES!$B$13,PUNTAJES!$C$13,E25=PUNTAJES!$B$14,PUNTAJES!$C$14,E25=PUNTAJES!$B$15,PUNTAJES!$C$15,E25=PUNTAJES!$B$16,PUNTAJES!$C$16)</f>
        <v>5</v>
      </c>
      <c r="G25" s="132">
        <f t="shared" si="2"/>
        <v>0.5</v>
      </c>
      <c r="H25" s="75" t="s">
        <v>144</v>
      </c>
      <c r="I25" s="80" cm="1">
        <f t="array" ref="I25">_xlfn.IFS(H25=PUNTAJES!$B$12,PUNTAJES!$C$12,H25=PUNTAJES!$B$13,PUNTAJES!$C$13,H25=PUNTAJES!$B$14,PUNTAJES!$C$14,H25=PUNTAJES!$B$15,PUNTAJES!$C$15,H25=PUNTAJES!$B$16,PUNTAJES!$C$16)</f>
        <v>5</v>
      </c>
      <c r="J25" s="132">
        <f t="shared" si="0"/>
        <v>0.5</v>
      </c>
      <c r="K25" s="75" t="s">
        <v>144</v>
      </c>
      <c r="L25" s="80" cm="1">
        <f t="array" ref="L25">_xlfn.IFS(K25=PUNTAJES!$B$12,PUNTAJES!$C$12,K25=PUNTAJES!$B$13,PUNTAJES!$C$13,K25=PUNTAJES!$B$14,PUNTAJES!$C$14,K25=PUNTAJES!$B$15,PUNTAJES!$C$15,K25=PUNTAJES!$B$16,PUNTAJES!$C$16)</f>
        <v>5</v>
      </c>
      <c r="M25" s="132">
        <f t="shared" si="1"/>
        <v>0.5</v>
      </c>
      <c r="N25" s="75" t="s">
        <v>144</v>
      </c>
      <c r="O25" s="80" cm="1">
        <f t="array" ref="O25">_xlfn.IFS(N25=PUNTAJES!$B$12,PUNTAJES!$C$12,N25=PUNTAJES!$B$13,PUNTAJES!$C$13,N25=PUNTAJES!$B$14,PUNTAJES!$C$14,N25=PUNTAJES!$B$15,PUNTAJES!$C$15,N25=PUNTAJES!$B$16,PUNTAJES!$C$16)</f>
        <v>5</v>
      </c>
      <c r="P25" s="132">
        <f>D25*O25</f>
        <v>0.5</v>
      </c>
      <c r="Q25" s="98"/>
    </row>
    <row r="26" spans="1:17" ht="30.6" customHeight="1">
      <c r="A26" s="1"/>
      <c r="B26" s="176" t="s">
        <v>154</v>
      </c>
      <c r="C26" s="177"/>
      <c r="D26" s="71">
        <v>0.1</v>
      </c>
      <c r="E26" s="73" t="s">
        <v>125</v>
      </c>
      <c r="F26" s="79" cm="1">
        <f t="array" ref="F26">_xlfn.IFS(E26=PUNTAJES!$E$4,PUNTAJES!$F$4,E26=PUNTAJES!$E$5,PUNTAJES!$F$5,E26=PUNTAJES!$E$6,PUNTAJES!$F$6)</f>
        <v>3</v>
      </c>
      <c r="G26" s="132">
        <f t="shared" si="2"/>
        <v>0.30000000000000004</v>
      </c>
      <c r="H26" s="73" t="s">
        <v>125</v>
      </c>
      <c r="I26" s="79" cm="1">
        <f t="array" ref="I26">_xlfn.IFS(H26=PUNTAJES!$E$4,PUNTAJES!$F$4,H26=PUNTAJES!$E$5,PUNTAJES!$F$5,H26=PUNTAJES!$E$6,PUNTAJES!$F$6)</f>
        <v>3</v>
      </c>
      <c r="J26" s="132">
        <f t="shared" si="0"/>
        <v>0.30000000000000004</v>
      </c>
      <c r="K26" s="73" t="s">
        <v>125</v>
      </c>
      <c r="L26" s="79" cm="1">
        <f t="array" ref="L26">_xlfn.IFS(K26=PUNTAJES!$E$4,PUNTAJES!$F$4,K26=PUNTAJES!$E$5,PUNTAJES!$F$5,K26=PUNTAJES!$E$6,PUNTAJES!$F$6)</f>
        <v>3</v>
      </c>
      <c r="M26" s="132">
        <f t="shared" si="1"/>
        <v>0.30000000000000004</v>
      </c>
      <c r="N26" s="73" t="s">
        <v>125</v>
      </c>
      <c r="O26" s="79" cm="1">
        <f t="array" ref="O26">_xlfn.IFS(N26=PUNTAJES!$E$4,PUNTAJES!$F$4,N26=PUNTAJES!$E$5,PUNTAJES!$F$5,N26=PUNTAJES!$E$6,PUNTAJES!$F$6)</f>
        <v>3</v>
      </c>
      <c r="P26" s="132">
        <f>D26*O26</f>
        <v>0.30000000000000004</v>
      </c>
      <c r="Q26" s="90"/>
    </row>
    <row r="27" spans="1:17" ht="30.6" customHeight="1">
      <c r="A27" s="1"/>
      <c r="B27" s="176" t="s">
        <v>155</v>
      </c>
      <c r="C27" s="177"/>
      <c r="D27" s="71">
        <v>0.15</v>
      </c>
      <c r="E27" s="73" t="s">
        <v>138</v>
      </c>
      <c r="F27" s="79" cm="1">
        <f t="array" ref="F27">_xlfn.IFS(E27=PUNTAJES!$H$9,PUNTAJES!$I$9,E27=PUNTAJES!$H$10,PUNTAJES!$I$10,E27=PUNTAJES!$H$11,PUNTAJES!$I$11,E27=PUNTAJES!$H$12,PUNTAJES!$I$12)</f>
        <v>4</v>
      </c>
      <c r="G27" s="132">
        <f t="shared" si="2"/>
        <v>0.6</v>
      </c>
      <c r="H27" s="73" t="s">
        <v>138</v>
      </c>
      <c r="I27" s="79" cm="1">
        <f t="array" ref="I27">_xlfn.IFS(H27=PUNTAJES!$H$9,PUNTAJES!$I$9,H27=PUNTAJES!$H$10,PUNTAJES!$I$10,H27=PUNTAJES!$H$11,PUNTAJES!$I$11,H27=PUNTAJES!$H$12,PUNTAJES!$I$12)</f>
        <v>4</v>
      </c>
      <c r="J27" s="132">
        <f t="shared" si="0"/>
        <v>0.6</v>
      </c>
      <c r="K27" s="73" t="s">
        <v>138</v>
      </c>
      <c r="L27" s="79" cm="1">
        <f t="array" ref="L27">_xlfn.IFS(K27=PUNTAJES!$H$9,PUNTAJES!$I$9,K27=PUNTAJES!$H$10,PUNTAJES!$I$10,K27=PUNTAJES!$H$11,PUNTAJES!$I$11,K27=PUNTAJES!$H$12,PUNTAJES!$I$12)</f>
        <v>4</v>
      </c>
      <c r="M27" s="132">
        <f t="shared" si="1"/>
        <v>0.6</v>
      </c>
      <c r="N27" s="73" t="s">
        <v>138</v>
      </c>
      <c r="O27" s="79" cm="1">
        <f t="array" ref="O27">_xlfn.IFS(N27=PUNTAJES!$H$9,PUNTAJES!$I$9,N27=PUNTAJES!$H$10,PUNTAJES!$I$10,N27=PUNTAJES!$H$11,PUNTAJES!$I$11,N27=PUNTAJES!$H$12,PUNTAJES!$I$12)</f>
        <v>4</v>
      </c>
      <c r="P27" s="132">
        <f t="shared" ref="P27:P28" si="3">D27*O27</f>
        <v>0.6</v>
      </c>
      <c r="Q27" s="90"/>
    </row>
    <row r="28" spans="1:17" ht="30.6" customHeight="1" thickBot="1">
      <c r="A28" s="1"/>
      <c r="B28" s="176" t="s">
        <v>156</v>
      </c>
      <c r="C28" s="177"/>
      <c r="D28" s="71">
        <v>0.05</v>
      </c>
      <c r="E28" s="73" t="s">
        <v>126</v>
      </c>
      <c r="F28" s="79" cm="1">
        <f t="array" ref="F28">_xlfn.IFS(E28=PUNTAJES!$H$4,PUNTAJES!$I$4,E28=PUNTAJES!$H$5,PUNTAJES!$I$5,E28=PUNTAJES!$H$6,PUNTAJES!$I$6)</f>
        <v>3</v>
      </c>
      <c r="G28" s="132">
        <f t="shared" si="2"/>
        <v>0.15000000000000002</v>
      </c>
      <c r="H28" s="73" t="s">
        <v>126</v>
      </c>
      <c r="I28" s="79" cm="1">
        <f t="array" ref="I28">_xlfn.IFS(H28=PUNTAJES!$H$4,PUNTAJES!$I$4,H28=PUNTAJES!$H$5,PUNTAJES!$I$5,H28=PUNTAJES!$H$6,PUNTAJES!$I$6)</f>
        <v>3</v>
      </c>
      <c r="J28" s="132">
        <f t="shared" si="0"/>
        <v>0.15000000000000002</v>
      </c>
      <c r="K28" s="73" t="s">
        <v>126</v>
      </c>
      <c r="L28" s="79" cm="1">
        <f t="array" ref="L28">_xlfn.IFS(K28=PUNTAJES!$H$4,PUNTAJES!$I$4,K28=PUNTAJES!$H$5,PUNTAJES!$I$5,K28=PUNTAJES!$H$6,PUNTAJES!$I$6)</f>
        <v>3</v>
      </c>
      <c r="M28" s="132">
        <f t="shared" si="1"/>
        <v>0.15000000000000002</v>
      </c>
      <c r="N28" s="73" t="s">
        <v>126</v>
      </c>
      <c r="O28" s="79" cm="1">
        <f t="array" ref="O28">_xlfn.IFS(N28=PUNTAJES!$H$4,PUNTAJES!$I$4,N28=PUNTAJES!$H$5,PUNTAJES!$I$5,N28=PUNTAJES!$H$6,PUNTAJES!$I$6)</f>
        <v>3</v>
      </c>
      <c r="P28" s="132">
        <f t="shared" si="3"/>
        <v>0.15000000000000002</v>
      </c>
      <c r="Q28" s="90"/>
    </row>
    <row r="29" spans="1:17" ht="30.6" customHeight="1" thickBot="1">
      <c r="A29" s="1"/>
      <c r="B29" s="176" t="s">
        <v>13</v>
      </c>
      <c r="C29" s="177"/>
      <c r="D29" s="76">
        <f>SUM(D23:D28)</f>
        <v>1</v>
      </c>
      <c r="E29" s="83" t="s">
        <v>157</v>
      </c>
      <c r="F29" s="105">
        <f>SUM(F23:F28)</f>
        <v>22</v>
      </c>
      <c r="G29" s="130">
        <f>SUM(G23:G28)</f>
        <v>3.75</v>
      </c>
      <c r="H29" s="83" t="s">
        <v>157</v>
      </c>
      <c r="I29" s="105">
        <f>SUM(I23:I28)</f>
        <v>22</v>
      </c>
      <c r="J29" s="131">
        <f>SUM(J23:J28)</f>
        <v>3.75</v>
      </c>
      <c r="K29" s="83" t="s">
        <v>157</v>
      </c>
      <c r="L29" s="105">
        <f>SUM(L23:L28)</f>
        <v>21</v>
      </c>
      <c r="M29" s="249">
        <f>SUM(M23:M28)</f>
        <v>3.3500000000000005</v>
      </c>
      <c r="N29" s="83" t="s">
        <v>157</v>
      </c>
      <c r="O29" s="105">
        <f>SUM(O23:O28)</f>
        <v>20</v>
      </c>
      <c r="P29" s="130">
        <f>SUM(P23:P28)</f>
        <v>2.95</v>
      </c>
      <c r="Q29" s="90"/>
    </row>
    <row r="30" spans="1:17" ht="31.8" customHeight="1">
      <c r="A30" s="1"/>
      <c r="B30" s="99"/>
      <c r="C30" s="192" t="s">
        <v>16</v>
      </c>
      <c r="D30" s="193"/>
      <c r="E30" s="187"/>
      <c r="F30" s="188"/>
      <c r="G30" s="190"/>
      <c r="H30" s="187"/>
      <c r="I30" s="188"/>
      <c r="J30" s="190"/>
      <c r="K30" s="187"/>
      <c r="L30" s="188"/>
      <c r="M30" s="190"/>
      <c r="N30" s="187"/>
      <c r="O30" s="188"/>
      <c r="P30" s="190"/>
      <c r="Q30" s="90"/>
    </row>
    <row r="31" spans="1:17" ht="31.8" customHeight="1">
      <c r="A31" s="1"/>
      <c r="B31" s="99"/>
      <c r="C31" s="185" t="s">
        <v>159</v>
      </c>
      <c r="D31" s="191"/>
      <c r="E31" s="187"/>
      <c r="F31" s="188"/>
      <c r="G31" s="189"/>
      <c r="H31" s="187"/>
      <c r="I31" s="188"/>
      <c r="J31" s="189"/>
      <c r="K31" s="187"/>
      <c r="L31" s="188"/>
      <c r="M31" s="189"/>
      <c r="N31" s="187"/>
      <c r="O31" s="188"/>
      <c r="P31" s="189"/>
      <c r="Q31" s="90"/>
    </row>
    <row r="32" spans="1:17" ht="31.8" customHeight="1">
      <c r="A32" s="1"/>
      <c r="B32" s="99"/>
      <c r="C32" s="185" t="s">
        <v>17</v>
      </c>
      <c r="D32" s="186"/>
      <c r="E32" s="187"/>
      <c r="F32" s="188"/>
      <c r="G32" s="189"/>
      <c r="H32" s="187"/>
      <c r="I32" s="188"/>
      <c r="J32" s="189"/>
      <c r="K32" s="187"/>
      <c r="L32" s="188"/>
      <c r="M32" s="189"/>
      <c r="N32" s="187"/>
      <c r="O32" s="188"/>
      <c r="P32" s="189"/>
      <c r="Q32" s="90"/>
    </row>
    <row r="33" spans="1:17" ht="36.6" customHeight="1">
      <c r="A33" s="1"/>
      <c r="B33" s="97"/>
      <c r="C33" s="3"/>
      <c r="D33" s="3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90"/>
    </row>
    <row r="34" spans="1:17" ht="29.4" customHeight="1">
      <c r="A34" s="2"/>
      <c r="B34" s="201" t="s">
        <v>18</v>
      </c>
      <c r="C34" s="202"/>
      <c r="D34" s="202"/>
      <c r="E34" s="69"/>
      <c r="F34" s="69"/>
      <c r="G34" s="69"/>
      <c r="H34" s="198"/>
      <c r="I34" s="198"/>
      <c r="J34" s="199"/>
      <c r="K34" s="199"/>
      <c r="L34" s="199"/>
      <c r="M34" s="199"/>
      <c r="N34" s="199"/>
      <c r="O34" s="199"/>
      <c r="P34" s="199"/>
      <c r="Q34" s="98"/>
    </row>
    <row r="35" spans="1:17" ht="14.25" customHeight="1">
      <c r="A35" s="2"/>
      <c r="B35" s="100"/>
      <c r="C35" s="11"/>
      <c r="D35" s="11"/>
      <c r="E35" s="11"/>
      <c r="F35" s="11"/>
      <c r="G35" s="11"/>
      <c r="H35" s="199"/>
      <c r="I35" s="199"/>
      <c r="J35" s="200"/>
      <c r="K35" s="200"/>
      <c r="L35" s="200"/>
      <c r="M35" s="200"/>
      <c r="N35" s="200"/>
      <c r="O35" s="200"/>
      <c r="P35" s="200"/>
      <c r="Q35" s="98"/>
    </row>
    <row r="36" spans="1:17" ht="14.25" customHeight="1">
      <c r="A36" s="2"/>
      <c r="B36" s="97"/>
      <c r="C36" s="12"/>
      <c r="D36" s="12"/>
      <c r="E36" s="12"/>
      <c r="F36" s="12"/>
      <c r="G36" s="12"/>
      <c r="H36" s="199"/>
      <c r="I36" s="199"/>
      <c r="J36" s="199"/>
      <c r="K36" s="199"/>
      <c r="L36" s="199"/>
      <c r="M36" s="199"/>
      <c r="N36" s="199"/>
      <c r="O36" s="199"/>
      <c r="P36" s="199"/>
      <c r="Q36" s="98"/>
    </row>
    <row r="37" spans="1:17" ht="14.25" customHeight="1" thickBot="1">
      <c r="A37" s="1"/>
      <c r="B37" s="101"/>
      <c r="C37" s="102"/>
      <c r="D37" s="102"/>
      <c r="E37" s="103"/>
      <c r="F37" s="103"/>
      <c r="G37" s="103"/>
      <c r="H37" s="103"/>
      <c r="I37" s="103"/>
      <c r="J37" s="103"/>
      <c r="K37" s="103"/>
      <c r="L37" s="103"/>
      <c r="M37" s="103"/>
      <c r="N37" s="103"/>
      <c r="O37" s="103"/>
      <c r="P37" s="103"/>
      <c r="Q37" s="104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E19:F19"/>
    <mergeCell ref="E30:G30"/>
    <mergeCell ref="E31:G31"/>
    <mergeCell ref="E32:G32"/>
    <mergeCell ref="H18:I18"/>
    <mergeCell ref="N18:O18"/>
    <mergeCell ref="K18:L18"/>
    <mergeCell ref="E12:G12"/>
    <mergeCell ref="E13:G13"/>
    <mergeCell ref="E14:F14"/>
    <mergeCell ref="E15:F15"/>
    <mergeCell ref="E16:F16"/>
    <mergeCell ref="E18:F18"/>
    <mergeCell ref="H30:J30"/>
    <mergeCell ref="H32:J32"/>
    <mergeCell ref="K30:M30"/>
    <mergeCell ref="K32:M32"/>
    <mergeCell ref="N30:P30"/>
    <mergeCell ref="N32:P32"/>
    <mergeCell ref="N17:O17"/>
    <mergeCell ref="N19:O19"/>
    <mergeCell ref="B23:C23"/>
    <mergeCell ref="C31:D31"/>
    <mergeCell ref="H31:J31"/>
    <mergeCell ref="K31:M31"/>
    <mergeCell ref="N31:P31"/>
    <mergeCell ref="K16:L16"/>
    <mergeCell ref="K17:L17"/>
    <mergeCell ref="K19:L19"/>
    <mergeCell ref="H17:I17"/>
    <mergeCell ref="H19:I19"/>
    <mergeCell ref="C2:P3"/>
    <mergeCell ref="B22:C22"/>
    <mergeCell ref="B2:B5"/>
    <mergeCell ref="C4:P5"/>
    <mergeCell ref="H13:J13"/>
    <mergeCell ref="B13:B14"/>
    <mergeCell ref="H14:I14"/>
    <mergeCell ref="N14:O14"/>
    <mergeCell ref="K14:L14"/>
    <mergeCell ref="C13:D14"/>
    <mergeCell ref="C15:D15"/>
    <mergeCell ref="H15:I15"/>
    <mergeCell ref="K15:L15"/>
    <mergeCell ref="C32:D32"/>
    <mergeCell ref="C30:D30"/>
    <mergeCell ref="C7:P7"/>
    <mergeCell ref="H12:J12"/>
    <mergeCell ref="K12:M12"/>
    <mergeCell ref="H16:I16"/>
    <mergeCell ref="N16:O16"/>
    <mergeCell ref="B24:C24"/>
    <mergeCell ref="B25:C25"/>
    <mergeCell ref="B26:C26"/>
    <mergeCell ref="C8:P8"/>
    <mergeCell ref="C9:P9"/>
    <mergeCell ref="H34:P36"/>
    <mergeCell ref="B34:D34"/>
    <mergeCell ref="K13:M13"/>
    <mergeCell ref="C10:P10"/>
    <mergeCell ref="C11:P11"/>
    <mergeCell ref="N13:P13"/>
    <mergeCell ref="N12:P12"/>
    <mergeCell ref="B27:C27"/>
    <mergeCell ref="B28:C28"/>
    <mergeCell ref="B29:C29"/>
    <mergeCell ref="E17:F17"/>
    <mergeCell ref="N15:O15"/>
  </mergeCells>
  <conditionalFormatting sqref="J22 M22:P22 J33:P33">
    <cfRule type="cellIs" dxfId="1" priority="2" operator="greaterThanOrEqual">
      <formula>70</formula>
    </cfRule>
  </conditionalFormatting>
  <conditionalFormatting sqref="G22 G33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H23 K23 N23 E23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H24 K24 N24 E24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H25 K25 N25 E25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H26 K26 N26 E26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H27 K27 N27 E27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H28 K28 N28 E28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0"/>
    <col min="2" max="2" width="31.109375" style="50" customWidth="1"/>
    <col min="3" max="4" width="11.44140625" style="50"/>
    <col min="5" max="5" width="19.33203125" style="50" bestFit="1" customWidth="1"/>
    <col min="6" max="7" width="11.44140625" style="50"/>
    <col min="8" max="8" width="48.6640625" style="50" customWidth="1"/>
    <col min="9" max="10" width="11.44140625" style="50"/>
    <col min="11" max="11" width="48.5546875" style="50" customWidth="1"/>
    <col min="12" max="16384" width="11.44140625" style="50"/>
  </cols>
  <sheetData>
    <row r="3" spans="2:9" ht="28.2" customHeight="1">
      <c r="B3" s="49" t="s">
        <v>120</v>
      </c>
      <c r="C3" s="49" t="s">
        <v>121</v>
      </c>
      <c r="E3" s="49" t="s">
        <v>122</v>
      </c>
      <c r="F3" s="49" t="s">
        <v>121</v>
      </c>
      <c r="H3" s="51" t="s">
        <v>123</v>
      </c>
      <c r="I3" s="49" t="s">
        <v>121</v>
      </c>
    </row>
    <row r="4" spans="2:9">
      <c r="B4" s="52" t="s">
        <v>124</v>
      </c>
      <c r="C4" s="53">
        <v>5</v>
      </c>
      <c r="E4" s="52" t="s">
        <v>125</v>
      </c>
      <c r="F4" s="53">
        <v>3</v>
      </c>
      <c r="H4" s="54" t="s">
        <v>126</v>
      </c>
      <c r="I4" s="55">
        <v>3</v>
      </c>
    </row>
    <row r="5" spans="2:9">
      <c r="B5" s="56" t="s">
        <v>127</v>
      </c>
      <c r="C5" s="57">
        <v>4</v>
      </c>
      <c r="E5" s="56" t="s">
        <v>128</v>
      </c>
      <c r="F5" s="57">
        <v>2</v>
      </c>
      <c r="H5" s="54" t="s">
        <v>129</v>
      </c>
      <c r="I5" s="55">
        <v>2</v>
      </c>
    </row>
    <row r="6" spans="2:9" ht="27.6">
      <c r="B6" s="56" t="s">
        <v>130</v>
      </c>
      <c r="C6" s="53">
        <v>3</v>
      </c>
      <c r="E6" s="56" t="s">
        <v>131</v>
      </c>
      <c r="F6" s="58">
        <v>1</v>
      </c>
      <c r="H6" s="56" t="s">
        <v>132</v>
      </c>
      <c r="I6" s="59">
        <v>1</v>
      </c>
    </row>
    <row r="7" spans="2:9">
      <c r="B7" s="56" t="s">
        <v>133</v>
      </c>
      <c r="C7" s="53">
        <v>2</v>
      </c>
      <c r="H7" s="60"/>
      <c r="I7" s="61"/>
    </row>
    <row r="8" spans="2:9" ht="29.4" customHeight="1">
      <c r="B8" s="56" t="s">
        <v>134</v>
      </c>
      <c r="C8" s="53">
        <v>1</v>
      </c>
      <c r="E8" s="49" t="s">
        <v>15</v>
      </c>
      <c r="F8" s="49" t="s">
        <v>121</v>
      </c>
      <c r="H8" s="51" t="s">
        <v>135</v>
      </c>
      <c r="I8" s="49" t="s">
        <v>121</v>
      </c>
    </row>
    <row r="9" spans="2:9" ht="19.95" customHeight="1">
      <c r="B9" s="62" t="s">
        <v>136</v>
      </c>
      <c r="C9" s="63">
        <v>0</v>
      </c>
      <c r="E9" s="56" t="s">
        <v>137</v>
      </c>
      <c r="F9" s="59">
        <v>1</v>
      </c>
      <c r="H9" s="64" t="s">
        <v>138</v>
      </c>
      <c r="I9" s="59">
        <v>4</v>
      </c>
    </row>
    <row r="10" spans="2:9" ht="19.95" customHeight="1">
      <c r="B10" s="65"/>
      <c r="C10" s="65"/>
      <c r="E10" s="56" t="s">
        <v>139</v>
      </c>
      <c r="F10" s="59">
        <v>2</v>
      </c>
      <c r="H10" s="64" t="s">
        <v>140</v>
      </c>
      <c r="I10" s="59">
        <v>3</v>
      </c>
    </row>
    <row r="11" spans="2:9" ht="27.6">
      <c r="B11" s="66" t="s">
        <v>141</v>
      </c>
      <c r="C11" s="49" t="s">
        <v>121</v>
      </c>
      <c r="E11" s="56" t="s">
        <v>142</v>
      </c>
      <c r="F11" s="59">
        <v>3</v>
      </c>
      <c r="H11" s="67" t="s">
        <v>143</v>
      </c>
      <c r="I11" s="59">
        <v>2</v>
      </c>
    </row>
    <row r="12" spans="2:9">
      <c r="B12" s="54" t="s">
        <v>144</v>
      </c>
      <c r="C12" s="53">
        <v>5</v>
      </c>
      <c r="E12" s="56" t="s">
        <v>145</v>
      </c>
      <c r="F12" s="59">
        <v>4</v>
      </c>
      <c r="H12" s="68" t="s">
        <v>146</v>
      </c>
      <c r="I12" s="59">
        <v>1</v>
      </c>
    </row>
    <row r="13" spans="2:9">
      <c r="B13" s="54" t="s">
        <v>147</v>
      </c>
      <c r="C13" s="53">
        <v>4</v>
      </c>
      <c r="E13" s="56" t="s">
        <v>148</v>
      </c>
      <c r="F13" s="59">
        <v>5</v>
      </c>
    </row>
    <row r="14" spans="2:9">
      <c r="B14" s="54" t="s">
        <v>149</v>
      </c>
      <c r="C14" s="53">
        <v>3</v>
      </c>
    </row>
    <row r="15" spans="2:9">
      <c r="B15" s="54" t="s">
        <v>150</v>
      </c>
      <c r="C15" s="53">
        <v>2</v>
      </c>
    </row>
    <row r="16" spans="2:9">
      <c r="B16" s="54" t="s">
        <v>151</v>
      </c>
      <c r="C16" s="53">
        <v>1</v>
      </c>
    </row>
    <row r="18" spans="2:3" ht="27.6">
      <c r="B18" s="49" t="s">
        <v>161</v>
      </c>
      <c r="C18" s="49" t="s">
        <v>121</v>
      </c>
    </row>
    <row r="19" spans="2:3" ht="27.6">
      <c r="B19" s="56" t="s">
        <v>162</v>
      </c>
      <c r="C19" s="59">
        <v>5</v>
      </c>
    </row>
    <row r="20" spans="2:3" ht="27.6">
      <c r="B20" s="56" t="s">
        <v>163</v>
      </c>
      <c r="C20" s="59">
        <v>3</v>
      </c>
    </row>
    <row r="21" spans="2:3">
      <c r="B21" s="108" t="s">
        <v>164</v>
      </c>
      <c r="C21" s="109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4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21" t="s">
        <v>100</v>
      </c>
      <c r="C2" s="222"/>
      <c r="D2" s="222"/>
      <c r="E2" s="222"/>
      <c r="F2" s="223"/>
    </row>
    <row r="3" spans="2:6" ht="15" thickBot="1">
      <c r="B3" s="215" t="s">
        <v>99</v>
      </c>
      <c r="C3" s="216"/>
      <c r="D3" s="216"/>
      <c r="E3" s="216"/>
      <c r="F3" s="217"/>
    </row>
    <row r="4" spans="2:6" ht="15" thickBot="1">
      <c r="B4" s="218" t="s">
        <v>97</v>
      </c>
      <c r="C4" s="219"/>
      <c r="D4" s="219"/>
      <c r="E4" s="219"/>
      <c r="F4" s="220"/>
    </row>
    <row r="5" spans="2:6" ht="15" thickBot="1">
      <c r="B5" s="218" t="s">
        <v>98</v>
      </c>
      <c r="C5" s="219"/>
      <c r="D5" s="219"/>
      <c r="E5" s="219"/>
      <c r="F5" s="220"/>
    </row>
    <row r="6" spans="2:6" ht="15" thickBot="1">
      <c r="B6" s="35" t="s">
        <v>56</v>
      </c>
      <c r="C6" s="35" t="s">
        <v>57</v>
      </c>
      <c r="D6" s="36" t="s">
        <v>58</v>
      </c>
      <c r="E6" s="37" t="s">
        <v>59</v>
      </c>
      <c r="F6" s="37" t="s">
        <v>60</v>
      </c>
    </row>
    <row r="7" spans="2:6" ht="26.25" customHeight="1">
      <c r="B7" s="229">
        <v>1</v>
      </c>
      <c r="C7" s="227" t="s">
        <v>91</v>
      </c>
      <c r="D7" s="27" t="s">
        <v>61</v>
      </c>
      <c r="E7" s="25">
        <v>5</v>
      </c>
      <c r="F7" s="224"/>
    </row>
    <row r="8" spans="2:6" ht="26.25" customHeight="1">
      <c r="B8" s="230"/>
      <c r="C8" s="228"/>
      <c r="D8" s="28" t="s">
        <v>62</v>
      </c>
      <c r="E8" s="23">
        <v>4</v>
      </c>
      <c r="F8" s="225"/>
    </row>
    <row r="9" spans="2:6" ht="26.25" customHeight="1">
      <c r="B9" s="230"/>
      <c r="C9" s="228"/>
      <c r="D9" s="28" t="s">
        <v>63</v>
      </c>
      <c r="E9" s="23">
        <v>3</v>
      </c>
      <c r="F9" s="225"/>
    </row>
    <row r="10" spans="2:6" ht="26.25" customHeight="1">
      <c r="B10" s="230"/>
      <c r="C10" s="228"/>
      <c r="D10" s="28" t="s">
        <v>64</v>
      </c>
      <c r="E10" s="23">
        <v>2</v>
      </c>
      <c r="F10" s="225"/>
    </row>
    <row r="11" spans="2:6" ht="26.25" customHeight="1" thickBot="1">
      <c r="B11" s="230"/>
      <c r="C11" s="228"/>
      <c r="D11" s="29" t="s">
        <v>65</v>
      </c>
      <c r="E11" s="26">
        <v>1</v>
      </c>
      <c r="F11" s="226"/>
    </row>
    <row r="12" spans="2:6" ht="26.25" customHeight="1">
      <c r="B12" s="229">
        <v>2</v>
      </c>
      <c r="C12" s="227" t="s">
        <v>92</v>
      </c>
      <c r="D12" s="27" t="s">
        <v>66</v>
      </c>
      <c r="E12" s="25">
        <v>5</v>
      </c>
      <c r="F12" s="224"/>
    </row>
    <row r="13" spans="2:6" ht="26.25" customHeight="1">
      <c r="B13" s="230"/>
      <c r="C13" s="228"/>
      <c r="D13" s="28" t="s">
        <v>67</v>
      </c>
      <c r="E13" s="23">
        <v>4</v>
      </c>
      <c r="F13" s="225"/>
    </row>
    <row r="14" spans="2:6" ht="26.25" customHeight="1">
      <c r="B14" s="230"/>
      <c r="C14" s="228"/>
      <c r="D14" s="28" t="s">
        <v>68</v>
      </c>
      <c r="E14" s="23">
        <v>3</v>
      </c>
      <c r="F14" s="225"/>
    </row>
    <row r="15" spans="2:6" ht="26.25" customHeight="1">
      <c r="B15" s="230"/>
      <c r="C15" s="228"/>
      <c r="D15" s="28" t="s">
        <v>69</v>
      </c>
      <c r="E15" s="23">
        <v>2</v>
      </c>
      <c r="F15" s="225"/>
    </row>
    <row r="16" spans="2:6" ht="26.25" customHeight="1" thickBot="1">
      <c r="B16" s="230"/>
      <c r="C16" s="228"/>
      <c r="D16" s="29" t="s">
        <v>70</v>
      </c>
      <c r="E16" s="26">
        <v>1</v>
      </c>
      <c r="F16" s="226"/>
    </row>
    <row r="17" spans="2:6" ht="26.25" customHeight="1">
      <c r="B17" s="229">
        <v>3</v>
      </c>
      <c r="C17" s="227" t="s">
        <v>93</v>
      </c>
      <c r="D17" s="27" t="s">
        <v>71</v>
      </c>
      <c r="E17" s="25">
        <v>5</v>
      </c>
      <c r="F17" s="224"/>
    </row>
    <row r="18" spans="2:6" ht="26.25" customHeight="1">
      <c r="B18" s="230"/>
      <c r="C18" s="228"/>
      <c r="D18" s="28" t="s">
        <v>72</v>
      </c>
      <c r="E18" s="23">
        <v>4</v>
      </c>
      <c r="F18" s="225"/>
    </row>
    <row r="19" spans="2:6" ht="26.25" customHeight="1">
      <c r="B19" s="230"/>
      <c r="C19" s="228"/>
      <c r="D19" s="28" t="s">
        <v>74</v>
      </c>
      <c r="E19" s="23">
        <v>3</v>
      </c>
      <c r="F19" s="225"/>
    </row>
    <row r="20" spans="2:6" ht="26.25" customHeight="1">
      <c r="B20" s="230"/>
      <c r="C20" s="228"/>
      <c r="D20" s="28" t="s">
        <v>75</v>
      </c>
      <c r="E20" s="23">
        <v>2</v>
      </c>
      <c r="F20" s="225"/>
    </row>
    <row r="21" spans="2:6" ht="26.25" customHeight="1" thickBot="1">
      <c r="B21" s="230"/>
      <c r="C21" s="228"/>
      <c r="D21" s="29" t="s">
        <v>73</v>
      </c>
      <c r="E21" s="26">
        <v>1</v>
      </c>
      <c r="F21" s="226"/>
    </row>
    <row r="22" spans="2:6" ht="26.25" customHeight="1">
      <c r="B22" s="229">
        <v>4</v>
      </c>
      <c r="C22" s="227" t="s">
        <v>94</v>
      </c>
      <c r="D22" s="27" t="s">
        <v>78</v>
      </c>
      <c r="E22" s="25">
        <v>5</v>
      </c>
      <c r="F22" s="224"/>
    </row>
    <row r="23" spans="2:6" ht="26.25" customHeight="1">
      <c r="B23" s="230"/>
      <c r="C23" s="228"/>
      <c r="D23" s="28" t="s">
        <v>79</v>
      </c>
      <c r="E23" s="23">
        <v>4</v>
      </c>
      <c r="F23" s="225"/>
    </row>
    <row r="24" spans="2:6" ht="26.25" customHeight="1">
      <c r="B24" s="230"/>
      <c r="C24" s="228"/>
      <c r="D24" s="28" t="s">
        <v>76</v>
      </c>
      <c r="E24" s="23">
        <v>3</v>
      </c>
      <c r="F24" s="225"/>
    </row>
    <row r="25" spans="2:6" ht="26.25" customHeight="1">
      <c r="B25" s="230"/>
      <c r="C25" s="228"/>
      <c r="D25" s="28" t="s">
        <v>77</v>
      </c>
      <c r="E25" s="23">
        <v>2</v>
      </c>
      <c r="F25" s="225"/>
    </row>
    <row r="26" spans="2:6" ht="26.25" customHeight="1" thickBot="1">
      <c r="B26" s="230"/>
      <c r="C26" s="228"/>
      <c r="D26" s="29" t="s">
        <v>80</v>
      </c>
      <c r="E26" s="26">
        <v>1</v>
      </c>
      <c r="F26" s="226"/>
    </row>
    <row r="27" spans="2:6" ht="27.6">
      <c r="B27" s="229">
        <v>5</v>
      </c>
      <c r="C27" s="227" t="s">
        <v>95</v>
      </c>
      <c r="D27" s="27" t="s">
        <v>81</v>
      </c>
      <c r="E27" s="25">
        <v>5</v>
      </c>
      <c r="F27" s="224"/>
    </row>
    <row r="28" spans="2:6" ht="27.6">
      <c r="B28" s="230"/>
      <c r="C28" s="228"/>
      <c r="D28" s="28" t="s">
        <v>83</v>
      </c>
      <c r="E28" s="23">
        <v>4</v>
      </c>
      <c r="F28" s="225"/>
    </row>
    <row r="29" spans="2:6" ht="27.6">
      <c r="B29" s="230"/>
      <c r="C29" s="228"/>
      <c r="D29" s="28" t="s">
        <v>82</v>
      </c>
      <c r="E29" s="23">
        <v>3</v>
      </c>
      <c r="F29" s="225"/>
    </row>
    <row r="30" spans="2:6" ht="41.4">
      <c r="B30" s="230"/>
      <c r="C30" s="228"/>
      <c r="D30" s="28" t="s">
        <v>84</v>
      </c>
      <c r="E30" s="23">
        <v>2</v>
      </c>
      <c r="F30" s="225"/>
    </row>
    <row r="31" spans="2:6" ht="55.8" thickBot="1">
      <c r="B31" s="230"/>
      <c r="C31" s="228"/>
      <c r="D31" s="29" t="s">
        <v>85</v>
      </c>
      <c r="E31" s="26">
        <v>1</v>
      </c>
      <c r="F31" s="226"/>
    </row>
    <row r="32" spans="2:6" ht="27.6">
      <c r="B32" s="229">
        <v>6</v>
      </c>
      <c r="C32" s="227" t="s">
        <v>96</v>
      </c>
      <c r="D32" s="27" t="s">
        <v>86</v>
      </c>
      <c r="E32" s="25">
        <v>5</v>
      </c>
      <c r="F32" s="224"/>
    </row>
    <row r="33" spans="2:6" ht="41.4">
      <c r="B33" s="230"/>
      <c r="C33" s="231"/>
      <c r="D33" s="28" t="s">
        <v>87</v>
      </c>
      <c r="E33" s="23">
        <v>4</v>
      </c>
      <c r="F33" s="225"/>
    </row>
    <row r="34" spans="2:6" ht="27.6">
      <c r="B34" s="230"/>
      <c r="C34" s="231"/>
      <c r="D34" s="28" t="s">
        <v>88</v>
      </c>
      <c r="E34" s="23">
        <v>3</v>
      </c>
      <c r="F34" s="225"/>
    </row>
    <row r="35" spans="2:6" ht="41.4">
      <c r="B35" s="230"/>
      <c r="C35" s="231"/>
      <c r="D35" s="28" t="s">
        <v>89</v>
      </c>
      <c r="E35" s="23">
        <v>2</v>
      </c>
      <c r="F35" s="225"/>
    </row>
    <row r="36" spans="2:6" ht="42" thickBot="1">
      <c r="B36" s="233"/>
      <c r="C36" s="232"/>
      <c r="D36" s="30" t="s">
        <v>90</v>
      </c>
      <c r="E36" s="24">
        <v>1</v>
      </c>
      <c r="F36" s="226"/>
    </row>
    <row r="37" spans="2:6">
      <c r="B37" s="15"/>
      <c r="C37" s="16"/>
      <c r="D37" s="33"/>
      <c r="E37" s="16"/>
      <c r="F37" s="17"/>
    </row>
    <row r="38" spans="2:6">
      <c r="B38" s="32" t="s">
        <v>101</v>
      </c>
      <c r="C38" s="16"/>
      <c r="D38" s="33"/>
      <c r="E38" s="16"/>
      <c r="F38" s="17"/>
    </row>
    <row r="39" spans="2:6">
      <c r="B39" s="32" t="s">
        <v>102</v>
      </c>
      <c r="C39" s="16"/>
      <c r="D39" s="33"/>
      <c r="E39" s="16"/>
      <c r="F39" s="17"/>
    </row>
    <row r="40" spans="2:6">
      <c r="B40" s="32" t="s">
        <v>103</v>
      </c>
      <c r="C40" s="16"/>
      <c r="D40" s="33"/>
      <c r="E40" s="16"/>
      <c r="F40" s="17"/>
    </row>
    <row r="41" spans="2:6">
      <c r="B41" s="15"/>
      <c r="C41" s="16"/>
      <c r="D41" s="33"/>
      <c r="E41" s="16"/>
      <c r="F41" s="17"/>
    </row>
    <row r="42" spans="2:6">
      <c r="B42" s="32" t="s">
        <v>104</v>
      </c>
      <c r="C42" s="16"/>
      <c r="D42" s="33"/>
      <c r="E42" s="16"/>
      <c r="F42" s="17"/>
    </row>
    <row r="43" spans="2:6" ht="15" thickBot="1">
      <c r="B43" s="15"/>
      <c r="C43" s="16"/>
      <c r="D43" s="33"/>
      <c r="E43" s="16"/>
      <c r="F43" s="17"/>
    </row>
    <row r="44" spans="2:6" ht="15" thickBot="1">
      <c r="B44" s="44" t="s">
        <v>105</v>
      </c>
      <c r="C44" s="45" t="s">
        <v>106</v>
      </c>
      <c r="D44" s="33"/>
      <c r="E44" s="16"/>
      <c r="F44" s="17"/>
    </row>
    <row r="45" spans="2:6">
      <c r="B45" s="38" t="s">
        <v>107</v>
      </c>
      <c r="C45" s="39" t="s">
        <v>112</v>
      </c>
      <c r="D45" s="33"/>
      <c r="E45" s="16"/>
      <c r="F45" s="17"/>
    </row>
    <row r="46" spans="2:6">
      <c r="B46" s="40" t="s">
        <v>108</v>
      </c>
      <c r="C46" s="41" t="s">
        <v>113</v>
      </c>
      <c r="D46" s="33"/>
      <c r="E46" s="16"/>
      <c r="F46" s="17"/>
    </row>
    <row r="47" spans="2:6">
      <c r="B47" s="40" t="s">
        <v>109</v>
      </c>
      <c r="C47" s="41" t="s">
        <v>114</v>
      </c>
      <c r="D47" s="33"/>
      <c r="E47" s="16"/>
      <c r="F47" s="17"/>
    </row>
    <row r="48" spans="2:6">
      <c r="B48" s="40" t="s">
        <v>110</v>
      </c>
      <c r="C48" s="41" t="s">
        <v>115</v>
      </c>
      <c r="D48" s="33"/>
      <c r="E48" s="16"/>
      <c r="F48" s="17"/>
    </row>
    <row r="49" spans="2:6" ht="15" thickBot="1">
      <c r="B49" s="42" t="s">
        <v>111</v>
      </c>
      <c r="C49" s="43" t="s">
        <v>116</v>
      </c>
      <c r="D49" s="33"/>
      <c r="E49" s="16"/>
      <c r="F49" s="17"/>
    </row>
    <row r="50" spans="2:6" ht="15" thickBot="1">
      <c r="B50" s="15"/>
      <c r="C50" s="16"/>
      <c r="D50" s="33"/>
      <c r="E50" s="16"/>
      <c r="F50" s="17"/>
    </row>
    <row r="51" spans="2:6">
      <c r="B51" s="20"/>
      <c r="C51" s="21"/>
      <c r="D51" s="31"/>
      <c r="E51" s="21"/>
      <c r="F51" s="22"/>
    </row>
    <row r="52" spans="2:6">
      <c r="B52" s="15"/>
      <c r="C52" s="46"/>
      <c r="D52" s="33"/>
      <c r="E52" s="46"/>
      <c r="F52" s="17"/>
    </row>
    <row r="53" spans="2:6" ht="15" thickBot="1">
      <c r="B53" s="18"/>
      <c r="C53" s="47" t="s">
        <v>117</v>
      </c>
      <c r="D53" s="34"/>
      <c r="E53" s="48" t="s">
        <v>118</v>
      </c>
      <c r="F53" s="19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3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3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3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3">
        <f t="shared" si="0"/>
        <v>3.3333333333333333E-2</v>
      </c>
      <c r="C5">
        <v>2</v>
      </c>
    </row>
    <row r="6" spans="1:10" ht="14.4">
      <c r="A6" t="s">
        <v>31</v>
      </c>
      <c r="B6" s="13">
        <f t="shared" si="0"/>
        <v>0.05</v>
      </c>
      <c r="C6">
        <v>3</v>
      </c>
    </row>
    <row r="7" spans="1:10" ht="14.4">
      <c r="A7" t="s">
        <v>32</v>
      </c>
      <c r="B7" s="13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3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3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3">
        <f t="shared" si="0"/>
        <v>0.11666666666666667</v>
      </c>
      <c r="C10">
        <v>7</v>
      </c>
    </row>
    <row r="11" spans="1:10" ht="14.4">
      <c r="A11" t="s">
        <v>39</v>
      </c>
      <c r="B11" s="13">
        <f t="shared" si="0"/>
        <v>0.13333333333333333</v>
      </c>
      <c r="C11">
        <v>8</v>
      </c>
    </row>
    <row r="12" spans="1:10" ht="14.4">
      <c r="A12" t="s">
        <v>40</v>
      </c>
      <c r="B12" s="13">
        <f t="shared" si="0"/>
        <v>0.16666666666666666</v>
      </c>
      <c r="C12">
        <v>10</v>
      </c>
    </row>
    <row r="13" spans="1:10" ht="14.4">
      <c r="A13" t="s">
        <v>41</v>
      </c>
      <c r="B13" s="13">
        <f t="shared" si="0"/>
        <v>0.25</v>
      </c>
      <c r="C13">
        <v>15</v>
      </c>
    </row>
    <row r="14" spans="1:10" ht="14.4">
      <c r="A14" t="s">
        <v>42</v>
      </c>
      <c r="B14" s="13">
        <f t="shared" si="0"/>
        <v>0.33333333333333331</v>
      </c>
      <c r="C14">
        <v>20</v>
      </c>
    </row>
    <row r="15" spans="1:10" ht="14.4">
      <c r="A15" t="s">
        <v>43</v>
      </c>
      <c r="B15" s="13">
        <f t="shared" si="0"/>
        <v>0.41666666666666669</v>
      </c>
      <c r="C15">
        <v>25</v>
      </c>
    </row>
    <row r="16" spans="1:10" ht="14.4">
      <c r="A16" t="s">
        <v>44</v>
      </c>
      <c r="B16" s="13">
        <f t="shared" si="0"/>
        <v>0.5</v>
      </c>
      <c r="C16">
        <v>30</v>
      </c>
    </row>
    <row r="17" spans="1:3" ht="14.4">
      <c r="A17" t="s">
        <v>45</v>
      </c>
      <c r="B17" s="13">
        <f t="shared" si="0"/>
        <v>0.66666666666666663</v>
      </c>
      <c r="C17">
        <v>40</v>
      </c>
    </row>
    <row r="18" spans="1:3" ht="14.4">
      <c r="A18" t="s">
        <v>46</v>
      </c>
      <c r="B18" s="13">
        <f t="shared" si="0"/>
        <v>0.75</v>
      </c>
      <c r="C18">
        <v>45</v>
      </c>
    </row>
    <row r="19" spans="1:3" ht="14.4">
      <c r="A19" t="s">
        <v>47</v>
      </c>
      <c r="B19" s="13">
        <f t="shared" si="0"/>
        <v>1</v>
      </c>
      <c r="C19">
        <v>60</v>
      </c>
    </row>
    <row r="20" spans="1:3" ht="14.4">
      <c r="A20" t="s">
        <v>48</v>
      </c>
      <c r="B20" s="13">
        <v>1</v>
      </c>
      <c r="C20">
        <v>90</v>
      </c>
    </row>
    <row r="21" spans="1:3" ht="15.75" customHeight="1">
      <c r="A21" t="s">
        <v>49</v>
      </c>
      <c r="B21" s="13">
        <v>1</v>
      </c>
      <c r="C21">
        <v>120</v>
      </c>
    </row>
    <row r="22" spans="1:3" ht="15.75" customHeight="1">
      <c r="A22" t="s">
        <v>50</v>
      </c>
      <c r="B22" s="13">
        <v>1</v>
      </c>
      <c r="C22">
        <v>180</v>
      </c>
    </row>
    <row r="23" spans="1:3" ht="15.75" customHeight="1">
      <c r="A23" t="s">
        <v>51</v>
      </c>
      <c r="B23" s="13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3">
        <f t="shared" si="1"/>
        <v>1.6666666666666666E-2</v>
      </c>
      <c r="C24">
        <v>1</v>
      </c>
    </row>
    <row r="25" spans="1:3" ht="15.75" customHeight="1">
      <c r="A25" t="s">
        <v>53</v>
      </c>
      <c r="B25" s="13">
        <f t="shared" si="1"/>
        <v>1.6666666666666666E-2</v>
      </c>
      <c r="C25">
        <v>1</v>
      </c>
    </row>
    <row r="26" spans="1:3" ht="15.75" customHeight="1">
      <c r="A26" t="s">
        <v>54</v>
      </c>
      <c r="B26" s="13">
        <f t="shared" si="1"/>
        <v>1.6666666666666666E-2</v>
      </c>
      <c r="C26">
        <v>1</v>
      </c>
    </row>
    <row r="27" spans="1:3" ht="15.75" customHeight="1">
      <c r="A27" t="s">
        <v>55</v>
      </c>
      <c r="B27" s="13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2025-11-04T15:01:22Z</dcterms:modified>
</cp:coreProperties>
</file>