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253" documentId="14_{50347295-0B80-4B93-9A91-066B2364A4C6}" xr6:coauthVersionLast="47" xr6:coauthVersionMax="47" xr10:uidLastSave="{AE05E341-85C9-47A8-BA57-E9CE39D95FFF}"/>
  <bookViews>
    <workbookView xWindow="-108" yWindow="-108" windowWidth="23256" windowHeight="12456" xr2:uid="{00000000-000D-0000-FFFF-FFFF00000000}"/>
  </bookViews>
  <sheets>
    <sheet name="OC" sheetId="10" r:id="rId1"/>
    <sheet name="OS" sheetId="2" state="hidden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10" l="1"/>
  <c r="J16" i="10" s="1"/>
  <c r="H15" i="10"/>
  <c r="J15" i="10" s="1"/>
  <c r="J17" i="10" s="1"/>
  <c r="G15" i="10"/>
  <c r="G16" i="10"/>
  <c r="G17" i="10" s="1"/>
  <c r="F29" i="10" a="1"/>
  <c r="F29" i="10" s="1"/>
  <c r="G29" i="10" s="1"/>
  <c r="F28" i="10" a="1"/>
  <c r="F28" i="10" s="1"/>
  <c r="G28" i="10" s="1"/>
  <c r="F27" i="10" a="1"/>
  <c r="F27" i="10" s="1"/>
  <c r="G27" i="10" s="1"/>
  <c r="F26" i="10"/>
  <c r="G26" i="10" s="1"/>
  <c r="F26" i="10" a="1"/>
  <c r="F25" i="10" a="1"/>
  <c r="F25" i="10" s="1"/>
  <c r="G25" i="10" s="1"/>
  <c r="F24" i="10" a="1"/>
  <c r="F24" i="10" s="1"/>
  <c r="P15" i="10"/>
  <c r="M15" i="10"/>
  <c r="M16" i="10"/>
  <c r="M17" i="10" s="1"/>
  <c r="L29" i="10" a="1"/>
  <c r="L29" i="10" s="1"/>
  <c r="M29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G18" i="10" l="1"/>
  <c r="G20" i="10" s="1"/>
  <c r="F30" i="10"/>
  <c r="G24" i="10"/>
  <c r="G30" i="10" s="1"/>
  <c r="L30" i="10"/>
  <c r="M30" i="10"/>
  <c r="M18" i="10"/>
  <c r="M20" i="10" s="1"/>
  <c r="I29" i="10" l="1" a="1"/>
  <c r="I29" i="10" s="1"/>
  <c r="J29" i="10" s="1"/>
  <c r="I28" i="10" a="1"/>
  <c r="I28" i="10" s="1"/>
  <c r="J28" i="10" s="1"/>
  <c r="I27" i="10" a="1"/>
  <c r="I27" i="10" s="1"/>
  <c r="J27" i="10" s="1"/>
  <c r="I26" i="10" a="1"/>
  <c r="I26" i="10" s="1"/>
  <c r="J26" i="10" s="1"/>
  <c r="I25" i="10" a="1"/>
  <c r="I25" i="10" s="1"/>
  <c r="J25" i="10" s="1"/>
  <c r="I24" i="10" a="1"/>
  <c r="I24" i="10" s="1"/>
  <c r="J24" i="10" s="1"/>
  <c r="P16" i="10"/>
  <c r="H15" i="2"/>
  <c r="M15" i="2"/>
  <c r="M16" i="2" s="1"/>
  <c r="I30" i="10" l="1"/>
  <c r="J18" i="10"/>
  <c r="J20" i="10" s="1"/>
  <c r="J30" i="10"/>
  <c r="M18" i="2"/>
  <c r="M17" i="2"/>
  <c r="O29" i="10" a="1"/>
  <c r="O29" i="10" s="1"/>
  <c r="P29" i="10" s="1"/>
  <c r="O27" i="10" a="1"/>
  <c r="O27" i="10" s="1"/>
  <c r="P27" i="10" s="1"/>
  <c r="D30" i="10"/>
  <c r="O28" i="10" a="1"/>
  <c r="O28" i="10" s="1"/>
  <c r="P28" i="10" s="1"/>
  <c r="O26" i="10" a="1"/>
  <c r="O26" i="10" s="1"/>
  <c r="P26" i="10" s="1"/>
  <c r="O25" i="10" a="1"/>
  <c r="O25" i="10" s="1"/>
  <c r="P25" i="10" s="1"/>
  <c r="O24" i="10" a="1"/>
  <c r="O24" i="10" s="1"/>
  <c r="P24" i="10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P17" i="10" l="1"/>
  <c r="P18" i="10" s="1"/>
  <c r="P19" i="10" s="1"/>
  <c r="P20" i="10" s="1"/>
  <c r="O30" i="10"/>
  <c r="P30" i="10" s="1"/>
  <c r="J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<sst xmlns="http://schemas.openxmlformats.org/spreadsheetml/2006/main" count="291" uniqueCount="180">
  <si>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</si>
  <si>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</si>
  <si>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</si>
  <si>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</si>
  <si>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</si>
  <si>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</si>
  <si>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</si>
  <si>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</si>
  <si>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</si>
  <si>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</si>
  <si>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</si>
  <si>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</si>
  <si>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</si>
  <si>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</si>
  <si>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</si>
  <si>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</si>
  <si>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</si>
  <si>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</si>
  <si>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</si>
  <si>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</si>
  <si>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</si>
  <si>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</si>
  <si>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</si>
  <si>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</si>
  <si>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</si>
  <si>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</si>
  <si>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</si>
  <si>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</si>
  <si>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</si>
  <si>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</si>
  <si>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</si>
  <si>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</si>
  <si>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</si>
  <si>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</si>
  <si>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</si>
  <si>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</si>
  <si>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</si>
  <si>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</si>
  <si>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</si>
  <si>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</si>
  <si>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</si>
  <si>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</si>
  <si>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</si>
  <si>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</si>
  <si>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</si>
  <si>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</si>
  <si>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</si>
  <si>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</si>
  <si>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</si>
  <si>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</si>
  <si>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</si>
  <si>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</si>
  <si>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</si>
  <si>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</si>
  <si>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</si>
  <si>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</si>
  <si>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</si>
  <si>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</si>
  <si>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</si>
  <si>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</si>
  <si>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</si>
  <si>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</si>
  <si>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</si>
  <si>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</si>
  <si>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</si>
  <si>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</si>
  <si>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</si>
  <si>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</si>
  <si>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</si>
  <si>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</si>
  <si>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</si>
  <si>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</si>
  <si>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</si>
  <si>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</si>
  <si>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</si>
  <si>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</si>
  <si>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</si>
  <si>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</si>
  <si>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</si>
  <si>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</si>
  <si>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</si>
  <si>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</si>
  <si>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</si>
  <si>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</si>
  <si>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</si>
  <si>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</si>
  <si>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</si>
  <si>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</si>
  <si>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</si>
  <si>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</si>
  <si>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</si>
  <si>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</si>
  <si>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</si>
  <si>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</si>
  <si>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</si>
  <si>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</si>
  <si>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</si>
  <si>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</si>
  <si>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</si>
  <si>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</si>
  <si>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</si>
  <si>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</si>
  <si>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</si>
  <si>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</si>
  <si>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</si>
  <si>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</si>
  <si>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</si>
  <si>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</si>
  <si>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</si>
  <si>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</si>
  <si>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</si>
  <si>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</si>
  <si>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</si>
  <si>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</si>
  <si>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</si>
  <si>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</si>
  <si>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</si>
  <si>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</si>
  <si>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</si>
  <si>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</si>
  <si>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</si>
  <si>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</si>
  <si>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</si>
  <si>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</si>
  <si>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</si>
  <si>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</si>
  <si>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</si>
  <si>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</si>
  <si>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</si>
  <si>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</si>
  <si>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</si>
  <si>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</si>
  <si>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</si>
  <si>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</si>
  <si>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</si>
  <si>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</si>
  <si>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</si>
  <si>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</si>
  <si>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</si>
  <si>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</si>
  <si>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</si>
  <si>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</si>
  <si>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</si>
  <si>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</si>
  <si>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</si>
  <si>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</si>
  <si>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</si>
  <si>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</si>
  <si>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</si>
  <si>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</si>
  <si>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</si>
  <si>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</si>
  <si>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</si>
  <si>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</si>
  <si>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</si>
  <si>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</si>
  <si>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</si>
  <si>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</si>
  <si>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</si>
  <si>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</si>
  <si>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</si>
  <si>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</si>
  <si>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</si>
  <si>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</si>
  <si>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</si>
  <si>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</si>
  <si>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</si>
  <si>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</si>
  <si>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</si>
  <si>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</si>
  <si>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</si>
  <si>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Maria Virginia Cabrera Diaz</t>
  </si>
  <si>
    <t>SERV. FAB MANGUERAS HIDRÁULICAS R2AT DE 1/4" X 332 CM, CONECTORES JIC HEMBRA RECTO M14 X JIC HEMBRA RECTO M14</t>
  </si>
  <si>
    <t>GYC</t>
  </si>
  <si>
    <t>FERRETERIA ROAL</t>
  </si>
  <si>
    <t>UND</t>
  </si>
  <si>
    <t>ANGULO INOX304 1/4"X 1" 6M</t>
  </si>
  <si>
    <t>ELECTRODO INOX AW  3/32" OERLIKON</t>
  </si>
  <si>
    <t>PRECIO SISTEMA</t>
  </si>
  <si>
    <t>CENTRO FERRETERO SALVADOR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</si>
</sst>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</numFmts>
  <fonts count="48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sz val="18"/>
      <name val="Calibri"/>
      <family val="2"/>
    </font>
    <font>
      <sz val="18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</fills>
  <borders count="7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0" fontId="2" fillId="0" borderId="7"/>
    <xf numFmtId="44" fontId="42" fillId="0" borderId="0" applyFont="0" applyFill="0" applyBorder="0" applyAlignment="0" applyProtection="0"/>
    <xf numFmtId="0" fontId="43" fillId="0" borderId="7"/>
    <xf numFmtId="0" fontId="45" fillId="0" borderId="7"/>
  </cellStyleXfs>
  <cellXfs count="248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4" fontId="29" fillId="0" borderId="11" xfId="0" applyNumberFormat="1" applyFont="1" applyBorder="1" applyAlignment="1">
      <alignment horizontal="center" vertical="center"/>
    </xf>
    <xf numFmtId="164" fontId="29" fillId="0" borderId="10" xfId="0" applyNumberFormat="1" applyFont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4" fontId="26" fillId="0" borderId="27" xfId="0" applyNumberFormat="1" applyFont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5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1" fillId="0" borderId="32" xfId="0" applyFont="1" applyBorder="1" applyAlignment="1">
      <alignment vertical="center" wrapText="1"/>
    </xf>
    <xf numFmtId="168" fontId="40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0" fillId="0" borderId="64" xfId="0" applyNumberFormat="1" applyFont="1" applyBorder="1" applyAlignment="1">
      <alignment horizontal="center" vertical="center"/>
    </xf>
    <xf numFmtId="168" fontId="40" fillId="0" borderId="65" xfId="0" applyNumberFormat="1" applyFont="1" applyBorder="1" applyAlignment="1">
      <alignment horizontal="center" vertical="center"/>
    </xf>
    <xf numFmtId="168" fontId="40" fillId="0" borderId="66" xfId="0" applyNumberFormat="1" applyFont="1" applyBorder="1"/>
    <xf numFmtId="167" fontId="40" fillId="0" borderId="67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39" fillId="0" borderId="0" xfId="0" applyNumberFormat="1" applyFont="1"/>
    <xf numFmtId="168" fontId="0" fillId="0" borderId="0" xfId="0" applyNumberFormat="1"/>
    <xf numFmtId="0" fontId="40" fillId="0" borderId="0" xfId="0" applyFont="1"/>
    <xf numFmtId="44" fontId="40" fillId="0" borderId="27" xfId="2" applyFont="1" applyBorder="1" applyAlignment="1">
      <alignment vertical="center" wrapText="1"/>
    </xf>
    <xf numFmtId="44" fontId="40" fillId="0" borderId="65" xfId="2" applyFont="1" applyBorder="1" applyAlignment="1">
      <alignment horizontal="center" vertical="center"/>
    </xf>
    <xf numFmtId="44" fontId="40" fillId="0" borderId="66" xfId="2" applyFont="1" applyBorder="1"/>
    <xf numFmtId="44" fontId="40" fillId="0" borderId="67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0" fontId="38" fillId="0" borderId="7" xfId="0" applyFont="1" applyBorder="1"/>
    <xf numFmtId="44" fontId="41" fillId="0" borderId="27" xfId="2" applyFont="1" applyFill="1" applyBorder="1" applyAlignment="1">
      <alignment vertical="center" wrapText="1"/>
    </xf>
    <xf numFmtId="44" fontId="40" fillId="0" borderId="69" xfId="2" applyFont="1" applyBorder="1" applyAlignment="1">
      <alignment horizontal="center" vertical="center"/>
    </xf>
    <xf numFmtId="169" fontId="44" fillId="0" borderId="27" xfId="3" applyNumberFormat="1" applyFont="1" applyBorder="1" applyAlignment="1">
      <alignment horizontal="right" vertical="top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164" fontId="41" fillId="0" borderId="27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7" fillId="0" borderId="11" xfId="0" applyFont="1" applyBorder="1" applyAlignment="1">
      <alignment horizontal="center" vertical="center" wrapText="1"/>
    </xf>
    <xf numFmtId="164" fontId="41" fillId="0" borderId="68" xfId="0" applyNumberFormat="1" applyFont="1" applyBorder="1" applyAlignment="1">
      <alignment horizontal="center" vertical="center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46" fillId="0" borderId="27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168" fontId="40" fillId="0" borderId="27" xfId="0" applyNumberFormat="1" applyFont="1" applyBorder="1" applyAlignment="1">
      <alignment horizontal="center" vertical="center" wrapText="1"/>
    </xf>
    <xf numFmtId="44" fontId="40" fillId="0" borderId="27" xfId="2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3" fillId="0" borderId="55" xfId="0" applyFont="1" applyBorder="1"/>
    <xf numFmtId="0" fontId="33" fillId="0" borderId="11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164" fontId="31" fillId="0" borderId="27" xfId="0" applyNumberFormat="1" applyFont="1" applyBorder="1" applyAlignment="1">
      <alignment horizontal="center" vertical="center"/>
    </xf>
    <xf numFmtId="167" fontId="26" fillId="0" borderId="27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167" fontId="29" fillId="0" borderId="50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/>
    <xf numFmtId="167" fontId="29" fillId="0" borderId="52" xfId="0" applyNumberFormat="1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49" fontId="44" fillId="0" borderId="70" xfId="3" applyNumberFormat="1" applyFont="1" applyFill="1" applyBorder="1" applyAlignment="1">
      <alignment horizontal="left" vertical="top" wrapText="1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T97"/>
  <sheetViews>
    <sheetView tabSelected="1" topLeftCell="A10" zoomScale="39" zoomScaleNormal="39" zoomScaleSheetLayoutView="50" workbookViewId="0">
      <selection activeCell="H28" sqref="H28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3.88671875" customWidth="1"/>
    <col min="6" max="6" width="17.77734375" customWidth="1"/>
    <col min="7" max="7" width="29.88671875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72"/>
      <c r="C2" s="175" t="s">
        <v>156</v>
      </c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98"/>
    </row>
    <row r="3" spans="1:17" ht="33" customHeight="1">
      <c r="A3" s="1"/>
      <c r="B3" s="173"/>
      <c r="C3" s="177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99"/>
    </row>
    <row r="4" spans="1:17" ht="33" customHeight="1">
      <c r="A4" s="1"/>
      <c r="B4" s="173"/>
      <c r="C4" s="179" t="s">
        <v>0</v>
      </c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99"/>
    </row>
    <row r="5" spans="1:17" ht="33" customHeight="1">
      <c r="A5" s="1"/>
      <c r="B5" s="174"/>
      <c r="C5" s="177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99"/>
    </row>
    <row r="6" spans="1:17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99"/>
    </row>
    <row r="7" spans="1:17" ht="33" customHeight="1">
      <c r="A7" s="1"/>
      <c r="B7" s="119" t="s">
        <v>1</v>
      </c>
      <c r="C7" s="181" t="s">
        <v>169</v>
      </c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99"/>
    </row>
    <row r="8" spans="1:17" ht="33" customHeight="1">
      <c r="A8" s="1"/>
      <c r="B8" s="119" t="s">
        <v>2</v>
      </c>
      <c r="C8" s="183">
        <v>45915</v>
      </c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99"/>
    </row>
    <row r="9" spans="1:17" ht="33" customHeight="1">
      <c r="A9" s="1"/>
      <c r="B9" s="119" t="s">
        <v>3</v>
      </c>
      <c r="C9" s="183"/>
      <c r="D9" s="182"/>
      <c r="E9" s="182"/>
      <c r="F9" s="182"/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99"/>
    </row>
    <row r="10" spans="1:17" ht="33" customHeight="1">
      <c r="A10" s="1"/>
      <c r="B10" s="119" t="s">
        <v>4</v>
      </c>
      <c r="C10" s="183"/>
      <c r="D10" s="182"/>
      <c r="E10" s="182"/>
      <c r="F10" s="182"/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99"/>
    </row>
    <row r="11" spans="1:17" ht="33" customHeight="1">
      <c r="A11" s="1"/>
      <c r="B11" s="119" t="s">
        <v>5</v>
      </c>
      <c r="C11" s="184">
        <v>3.5</v>
      </c>
      <c r="D11" s="182"/>
      <c r="E11" s="182"/>
      <c r="F11" s="182"/>
      <c r="G11" s="182"/>
      <c r="H11" s="182"/>
      <c r="I11" s="182"/>
      <c r="J11" s="182"/>
      <c r="K11" s="182"/>
      <c r="L11" s="182"/>
      <c r="M11" s="182"/>
      <c r="N11" s="182"/>
      <c r="O11" s="182"/>
      <c r="P11" s="182"/>
      <c r="Q11" s="99"/>
    </row>
    <row r="12" spans="1:17" ht="14.25" customHeight="1">
      <c r="A12" s="1"/>
      <c r="B12" s="102"/>
      <c r="C12" s="5"/>
      <c r="D12" s="6"/>
      <c r="E12" s="146"/>
      <c r="F12" s="146"/>
      <c r="G12" s="147"/>
      <c r="H12" s="146"/>
      <c r="I12" s="146"/>
      <c r="J12" s="147"/>
      <c r="K12" s="146"/>
      <c r="L12" s="146"/>
      <c r="M12" s="147"/>
      <c r="N12" s="146"/>
      <c r="O12" s="146"/>
      <c r="P12" s="147"/>
      <c r="Q12" s="99"/>
    </row>
    <row r="13" spans="1:17" ht="52.8" customHeight="1">
      <c r="A13" s="1"/>
      <c r="B13" s="166"/>
      <c r="C13" s="168" t="s">
        <v>6</v>
      </c>
      <c r="D13" s="168" t="s">
        <v>7</v>
      </c>
      <c r="E13" s="163" t="s">
        <v>178</v>
      </c>
      <c r="F13" s="164"/>
      <c r="G13" s="165"/>
      <c r="H13" s="163" t="s">
        <v>179</v>
      </c>
      <c r="I13" s="164"/>
      <c r="J13" s="165"/>
      <c r="K13" s="163" t="s">
        <v>174</v>
      </c>
      <c r="L13" s="164"/>
      <c r="M13" s="165"/>
      <c r="N13" s="163" t="s">
        <v>170</v>
      </c>
      <c r="O13" s="164"/>
      <c r="P13" s="165"/>
      <c r="Q13" s="99"/>
    </row>
    <row r="14" spans="1:17" ht="33.6" customHeight="1">
      <c r="A14" s="1"/>
      <c r="B14" s="167"/>
      <c r="C14" s="169"/>
      <c r="D14" s="169"/>
      <c r="E14" s="170" t="s">
        <v>8</v>
      </c>
      <c r="F14" s="171"/>
      <c r="G14" s="129" t="s">
        <v>9</v>
      </c>
      <c r="H14" s="170" t="s">
        <v>8</v>
      </c>
      <c r="I14" s="171"/>
      <c r="J14" s="129" t="s">
        <v>9</v>
      </c>
      <c r="K14" s="170" t="s">
        <v>8</v>
      </c>
      <c r="L14" s="171"/>
      <c r="M14" s="129" t="s">
        <v>9</v>
      </c>
      <c r="N14" s="170" t="s">
        <v>8</v>
      </c>
      <c r="O14" s="171"/>
      <c r="P14" s="95" t="s">
        <v>9</v>
      </c>
      <c r="Q14" s="99"/>
    </row>
    <row r="15" spans="1:17" ht="69.599999999999994" customHeight="1">
      <c r="A15" s="1"/>
      <c r="B15" s="247" t="s">
        <v>176</v>
      </c>
      <c r="C15" s="141">
        <v>1</v>
      </c>
      <c r="D15" s="91" t="s">
        <v>175</v>
      </c>
      <c r="E15" s="186"/>
      <c r="F15" s="186"/>
      <c r="G15" s="139">
        <f>+E15*C15</f>
        <v>0</v>
      </c>
      <c r="H15" s="186">
        <f>235.32/1.18</f>
        <v>199.42372881355934</v>
      </c>
      <c r="I15" s="186"/>
      <c r="J15" s="139">
        <f>+H15*C15</f>
        <v>199.42372881355934</v>
      </c>
      <c r="K15" s="186">
        <v>196</v>
      </c>
      <c r="L15" s="186"/>
      <c r="M15" s="133">
        <f>+K15*C15</f>
        <v>196</v>
      </c>
      <c r="N15" s="185"/>
      <c r="O15" s="185"/>
      <c r="P15" s="120">
        <f>C15*N15</f>
        <v>0</v>
      </c>
      <c r="Q15" s="99"/>
    </row>
    <row r="16" spans="1:17" ht="69.599999999999994" customHeight="1">
      <c r="A16" s="1"/>
      <c r="B16" s="247" t="s">
        <v>177</v>
      </c>
      <c r="C16" s="141">
        <v>2</v>
      </c>
      <c r="D16" s="91" t="s">
        <v>175</v>
      </c>
      <c r="E16" s="186">
        <v>114.407</v>
      </c>
      <c r="F16" s="186"/>
      <c r="G16" s="139">
        <f>+E16*C16</f>
        <v>228.81399999999999</v>
      </c>
      <c r="H16" s="186">
        <f>118/1.18</f>
        <v>100</v>
      </c>
      <c r="I16" s="186"/>
      <c r="J16" s="139">
        <f>+H16*C16</f>
        <v>200</v>
      </c>
      <c r="K16" s="186">
        <v>105</v>
      </c>
      <c r="L16" s="186"/>
      <c r="M16" s="133">
        <f>+K16*C16</f>
        <v>210</v>
      </c>
      <c r="N16" s="185"/>
      <c r="O16" s="185"/>
      <c r="P16" s="120">
        <f>C16*N16</f>
        <v>0</v>
      </c>
      <c r="Q16" s="99"/>
    </row>
    <row r="17" spans="1:20" ht="25.5" customHeight="1">
      <c r="A17" s="1"/>
      <c r="B17" s="104"/>
      <c r="C17" s="82"/>
      <c r="D17" s="85"/>
      <c r="E17" s="149" t="s">
        <v>10</v>
      </c>
      <c r="F17" s="149"/>
      <c r="G17" s="140">
        <f>SUM(G16:G16)</f>
        <v>228.81399999999999</v>
      </c>
      <c r="H17" s="149" t="s">
        <v>10</v>
      </c>
      <c r="I17" s="149"/>
      <c r="J17" s="140">
        <f>SUM(J15:J16)</f>
        <v>399.42372881355936</v>
      </c>
      <c r="K17" s="149" t="s">
        <v>10</v>
      </c>
      <c r="L17" s="149"/>
      <c r="M17" s="140">
        <f>SUM(M15:M16)</f>
        <v>406</v>
      </c>
      <c r="N17" s="145" t="s">
        <v>10</v>
      </c>
      <c r="O17" s="145"/>
      <c r="P17" s="122" t="e">
        <f>SUM(#REF!)</f>
        <v>#REF!</v>
      </c>
      <c r="Q17" s="99"/>
    </row>
    <row r="18" spans="1:20" ht="25.5" customHeight="1">
      <c r="A18" s="1"/>
      <c r="B18" s="100"/>
      <c r="C18" s="82"/>
      <c r="D18" s="85"/>
      <c r="E18" s="145" t="s">
        <v>11</v>
      </c>
      <c r="F18" s="145"/>
      <c r="G18" s="134">
        <f>G17*0.18</f>
        <v>41.186519999999994</v>
      </c>
      <c r="H18" s="145" t="s">
        <v>11</v>
      </c>
      <c r="I18" s="145"/>
      <c r="J18" s="134">
        <f>J17*0.18</f>
        <v>71.896271186440686</v>
      </c>
      <c r="K18" s="145" t="s">
        <v>11</v>
      </c>
      <c r="L18" s="145"/>
      <c r="M18" s="134">
        <f>M17*0.18</f>
        <v>73.08</v>
      </c>
      <c r="N18" s="145" t="s">
        <v>11</v>
      </c>
      <c r="O18" s="145"/>
      <c r="P18" s="123" t="e">
        <f>P17*0.18</f>
        <v>#REF!</v>
      </c>
      <c r="Q18" s="99"/>
    </row>
    <row r="19" spans="1:20" ht="25.5" customHeight="1">
      <c r="A19" s="1"/>
      <c r="B19" s="100"/>
      <c r="C19" s="82"/>
      <c r="D19" s="85"/>
      <c r="E19" s="145" t="s">
        <v>168</v>
      </c>
      <c r="F19" s="145"/>
      <c r="G19" s="135"/>
      <c r="H19" s="145" t="s">
        <v>168</v>
      </c>
      <c r="I19" s="145"/>
      <c r="J19" s="135"/>
      <c r="K19" s="145" t="s">
        <v>168</v>
      </c>
      <c r="L19" s="145"/>
      <c r="M19" s="135"/>
      <c r="N19" s="145" t="s">
        <v>168</v>
      </c>
      <c r="O19" s="145"/>
      <c r="P19" s="124" t="e">
        <f>SUM(P17:P18)</f>
        <v>#REF!</v>
      </c>
      <c r="Q19" s="99"/>
      <c r="R19" s="130"/>
      <c r="S19" s="131"/>
    </row>
    <row r="20" spans="1:20" ht="25.5" customHeight="1">
      <c r="A20" s="1"/>
      <c r="B20" s="100"/>
      <c r="C20" s="83"/>
      <c r="D20" s="85"/>
      <c r="E20" s="145" t="s">
        <v>12</v>
      </c>
      <c r="F20" s="145"/>
      <c r="G20" s="136">
        <f>SUM(G17:G19)</f>
        <v>270.00051999999999</v>
      </c>
      <c r="H20" s="145" t="s">
        <v>12</v>
      </c>
      <c r="I20" s="145"/>
      <c r="J20" s="136">
        <f>SUM(J17:J19)</f>
        <v>471.32000000000005</v>
      </c>
      <c r="K20" s="145" t="s">
        <v>12</v>
      </c>
      <c r="L20" s="145"/>
      <c r="M20" s="136">
        <f>SUM(M17:M19)</f>
        <v>479.08</v>
      </c>
      <c r="N20" s="145" t="s">
        <v>12</v>
      </c>
      <c r="O20" s="145"/>
      <c r="P20" s="125" t="e">
        <f>P19*3.56</f>
        <v>#REF!</v>
      </c>
      <c r="Q20" s="99"/>
    </row>
    <row r="21" spans="1:20" ht="14.25" customHeight="1">
      <c r="A21" s="1"/>
      <c r="B21" s="105"/>
      <c r="C21" s="7"/>
      <c r="D21" s="7"/>
      <c r="E21" s="8"/>
      <c r="F21" s="8"/>
      <c r="G21" s="121"/>
      <c r="H21" s="8"/>
      <c r="I21" s="8"/>
      <c r="J21" s="121"/>
      <c r="K21" s="8"/>
      <c r="L21" s="8"/>
      <c r="M21" s="121"/>
      <c r="N21" s="8"/>
      <c r="O21" s="8"/>
      <c r="P21" s="121"/>
      <c r="Q21" s="99"/>
    </row>
    <row r="22" spans="1:20" ht="29.4" customHeight="1">
      <c r="A22" s="1"/>
      <c r="B22" s="106"/>
      <c r="C22" s="3"/>
      <c r="D22" s="3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9"/>
    </row>
    <row r="23" spans="1:20" ht="33" customHeight="1">
      <c r="A23" s="1"/>
      <c r="B23" s="161" t="s">
        <v>13</v>
      </c>
      <c r="C23" s="162"/>
      <c r="D23" s="71" t="s">
        <v>150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99"/>
    </row>
    <row r="24" spans="1:20" ht="30.6" customHeight="1">
      <c r="A24" s="1"/>
      <c r="B24" s="150" t="s">
        <v>14</v>
      </c>
      <c r="C24" s="151"/>
      <c r="D24" s="72">
        <v>0.4</v>
      </c>
      <c r="E24" s="73" t="s">
        <v>143</v>
      </c>
      <c r="F24" s="78" cm="1">
        <f t="array" ref="F24">_xlfn.IFS(E24=PUNTAJES!$E$9,PUNTAJES!$F$9,E24=PUNTAJES!$E$10,PUNTAJES!$F$10,E24=PUNTAJES!$E$11,PUNTAJES!$F$11,E24=PUNTAJES!$E$12,PUNTAJES!$F$12,E24=PUNTAJES!$E$13,PUNTAJES!$F$13)</f>
        <v>4</v>
      </c>
      <c r="G24" s="126">
        <f t="shared" ref="G24:G29" si="0">+F24*A24</f>
        <v>0</v>
      </c>
      <c r="H24" s="73" t="s">
        <v>143</v>
      </c>
      <c r="I24" s="78" cm="1">
        <f t="array" ref="I24">_xlfn.IFS(H24=PUNTAJES!$E$9,PUNTAJES!$F$9,H24=PUNTAJES!$E$10,PUNTAJES!$F$10,H24=PUNTAJES!$E$11,PUNTAJES!$F$11,H24=PUNTAJES!$E$12,PUNTAJES!$F$12,H24=PUNTAJES!$E$13,PUNTAJES!$F$13)</f>
        <v>4</v>
      </c>
      <c r="J24" s="126">
        <f t="shared" ref="J24:J29" si="1">+I24*D24</f>
        <v>1.6</v>
      </c>
      <c r="K24" s="73" t="s">
        <v>143</v>
      </c>
      <c r="L24" s="78" cm="1">
        <f t="array" ref="L24">_xlfn.IFS(K24=PUNTAJES!$E$9,PUNTAJES!$F$9,K24=PUNTAJES!$E$10,PUNTAJES!$F$10,K24=PUNTAJES!$E$11,PUNTAJES!$F$11,K24=PUNTAJES!$E$12,PUNTAJES!$F$12,K24=PUNTAJES!$E$13,PUNTAJES!$F$13)</f>
        <v>4</v>
      </c>
      <c r="M24" s="126">
        <f>+L24*D24</f>
        <v>1.6</v>
      </c>
      <c r="N24" s="73" t="s">
        <v>137</v>
      </c>
      <c r="O24" s="78" cm="1">
        <f t="array" ref="O24">_xlfn.IFS(N24=PUNTAJES!$E$9,PUNTAJES!$F$9,N24=PUNTAJES!$E$10,PUNTAJES!$F$10,N24=PUNTAJES!$E$11,PUNTAJES!$F$11,N24=PUNTAJES!$E$12,PUNTAJES!$F$12,N24=PUNTAJES!$E$13,PUNTAJES!$F$13)</f>
        <v>2</v>
      </c>
      <c r="P24" s="126">
        <f>D24*O24</f>
        <v>0.8</v>
      </c>
      <c r="Q24" s="99"/>
    </row>
    <row r="25" spans="1:20" ht="30.6" customHeight="1">
      <c r="A25" s="1"/>
      <c r="B25" s="150" t="s">
        <v>151</v>
      </c>
      <c r="C25" s="151"/>
      <c r="D25" s="72">
        <v>0.2</v>
      </c>
      <c r="E25" s="74" t="s">
        <v>122</v>
      </c>
      <c r="F25" s="80" cm="1">
        <f t="array" ref="F25">_xlfn.IFS(E25=PUNTAJES!$B$4,PUNTAJES!$C$4,E25=PUNTAJES!$B$5,PUNTAJES!$C$5,E25=PUNTAJES!$B$6,PUNTAJES!$C$6,E25=PUNTAJES!$B$7,PUNTAJES!$C$7,E25=PUNTAJES!$B$8,PUNTAJES!$C$8,E25=PUNTAJES!$B$9,PUNTAJES!$C$9)</f>
        <v>5</v>
      </c>
      <c r="G25" s="126">
        <f t="shared" si="0"/>
        <v>0</v>
      </c>
      <c r="H25" s="74" t="s">
        <v>166</v>
      </c>
      <c r="I25" s="80" cm="1">
        <f t="array" ref="I25">_xlfn.IFS(H25=PUNTAJES!$B$4,PUNTAJES!$C$4,H25=PUNTAJES!$B$5,PUNTAJES!$C$5,H25=PUNTAJES!$B$6,PUNTAJES!$C$6,H25=PUNTAJES!$B$7,PUNTAJES!$C$7,H25=PUNTAJES!$B$8,PUNTAJES!$C$8,H25=PUNTAJES!$B$9,PUNTAJES!$C$9)</f>
        <v>2</v>
      </c>
      <c r="J25" s="126">
        <f t="shared" si="1"/>
        <v>0.4</v>
      </c>
      <c r="K25" s="74" t="s">
        <v>122</v>
      </c>
      <c r="L25" s="80" cm="1">
        <f t="array" ref="L25">_xlfn.IFS(K25=PUNTAJES!$B$4,PUNTAJES!$C$4,K25=PUNTAJES!$B$5,PUNTAJES!$C$5,K25=PUNTAJES!$B$6,PUNTAJES!$C$6,K25=PUNTAJES!$B$7,PUNTAJES!$C$7,K25=PUNTAJES!$B$8,PUNTAJES!$C$8,K25=PUNTAJES!$B$9,PUNTAJES!$C$9)</f>
        <v>5</v>
      </c>
      <c r="M25" s="126">
        <f>+L25*D25</f>
        <v>1</v>
      </c>
      <c r="N25" s="74" t="s">
        <v>166</v>
      </c>
      <c r="O25" s="80" cm="1">
        <f t="array" ref="O25">_xlfn.IFS(N25=PUNTAJES!$B$4,PUNTAJES!$C$4,N25=PUNTAJES!$B$5,PUNTAJES!$C$5,N25=PUNTAJES!$B$6,PUNTAJES!$C$6,N25=PUNTAJES!$B$7,PUNTAJES!$C$7,N25=PUNTAJES!$B$8,PUNTAJES!$C$8,N25=PUNTAJES!$B$9,PUNTAJES!$C$9)</f>
        <v>2</v>
      </c>
      <c r="P25" s="126">
        <f>D25*O25</f>
        <v>0.4</v>
      </c>
      <c r="Q25" s="99"/>
    </row>
    <row r="26" spans="1:20" ht="30.6" customHeight="1">
      <c r="A26" s="2"/>
      <c r="B26" s="150" t="s">
        <v>139</v>
      </c>
      <c r="C26" s="151"/>
      <c r="D26" s="75">
        <v>0.1</v>
      </c>
      <c r="E26" s="76" t="s">
        <v>147</v>
      </c>
      <c r="F26" s="81" cm="1">
        <f t="array" ref="F26">_xlfn.IFS(E26=PUNTAJES!$B$12,PUNTAJES!$C$12,E26=PUNTAJES!$B$13,PUNTAJES!$C$13,E26=PUNTAJES!$B$14,PUNTAJES!$C$14,E26=PUNTAJES!$B$15,PUNTAJES!$C$15,E26=PUNTAJES!$B$16,PUNTAJES!$C$16)</f>
        <v>3</v>
      </c>
      <c r="G26" s="126">
        <f t="shared" si="0"/>
        <v>0</v>
      </c>
      <c r="H26" s="76" t="s">
        <v>145</v>
      </c>
      <c r="I26" s="81" cm="1">
        <f t="array" ref="I26">_xlfn.IFS(H26=PUNTAJES!$B$12,PUNTAJES!$C$12,H26=PUNTAJES!$B$13,PUNTAJES!$C$13,H26=PUNTAJES!$B$14,PUNTAJES!$C$14,H26=PUNTAJES!$B$15,PUNTAJES!$C$15,H26=PUNTAJES!$B$16,PUNTAJES!$C$16)</f>
        <v>4</v>
      </c>
      <c r="J26" s="126">
        <f t="shared" si="1"/>
        <v>0.4</v>
      </c>
      <c r="K26" s="76" t="s">
        <v>145</v>
      </c>
      <c r="L26" s="81" cm="1">
        <f t="array" ref="L26">_xlfn.IFS(K26=PUNTAJES!$B$12,PUNTAJES!$C$12,K26=PUNTAJES!$B$13,PUNTAJES!$C$13,K26=PUNTAJES!$B$14,PUNTAJES!$C$14,K26=PUNTAJES!$B$15,PUNTAJES!$C$15,K26=PUNTAJES!$B$16,PUNTAJES!$C$16)</f>
        <v>4</v>
      </c>
      <c r="M26" s="126">
        <f>+L26*D26</f>
        <v>0.4</v>
      </c>
      <c r="N26" s="76" t="s">
        <v>149</v>
      </c>
      <c r="O26" s="81" cm="1">
        <f t="array" ref="O26">_xlfn.IFS(N26=PUNTAJES!$B$12,PUNTAJES!$C$12,N26=PUNTAJES!$B$13,PUNTAJES!$C$13,N26=PUNTAJES!$B$14,PUNTAJES!$C$14,N26=PUNTAJES!$B$15,PUNTAJES!$C$15,N26=PUNTAJES!$B$16,PUNTAJES!$C$16)</f>
        <v>1</v>
      </c>
      <c r="P26" s="126">
        <f>D26*O26</f>
        <v>0.1</v>
      </c>
      <c r="Q26" s="107"/>
    </row>
    <row r="27" spans="1:20" ht="30.6" customHeight="1">
      <c r="A27" s="1"/>
      <c r="B27" s="150" t="s">
        <v>158</v>
      </c>
      <c r="C27" s="151"/>
      <c r="D27" s="72">
        <v>0.15</v>
      </c>
      <c r="E27" s="74" t="s">
        <v>162</v>
      </c>
      <c r="F27" s="80" cm="1">
        <f t="array" ref="F27">_xlfn.IFS(E27=PUNTAJES!$B$19,PUNTAJES!$C$19,E27=PUNTAJES!$B$20,PUNTAJES!$C$20,E27=PUNTAJES!$B$21,PUNTAJES!$C$21)</f>
        <v>0</v>
      </c>
      <c r="G27" s="126">
        <f t="shared" si="0"/>
        <v>0</v>
      </c>
      <c r="H27" s="74" t="s">
        <v>162</v>
      </c>
      <c r="I27" s="80" cm="1">
        <f t="array" ref="I27">_xlfn.IFS(H27=PUNTAJES!$B$19,PUNTAJES!$C$19,H27=PUNTAJES!$B$20,PUNTAJES!$C$20,H27=PUNTAJES!$B$21,PUNTAJES!$C$21)</f>
        <v>0</v>
      </c>
      <c r="J27" s="126">
        <f t="shared" si="1"/>
        <v>0</v>
      </c>
      <c r="K27" s="74" t="s">
        <v>162</v>
      </c>
      <c r="L27" s="80" cm="1">
        <f t="array" ref="L27">_xlfn.IFS(K27=PUNTAJES!$B$19,PUNTAJES!$C$19,K27=PUNTAJES!$B$20,PUNTAJES!$C$20,K27=PUNTAJES!$B$21,PUNTAJES!$C$21)</f>
        <v>0</v>
      </c>
      <c r="M27" s="126">
        <f>+L27*D27</f>
        <v>0</v>
      </c>
      <c r="N27" s="74" t="s">
        <v>160</v>
      </c>
      <c r="O27" s="80" cm="1">
        <f t="array" ref="O27">_xlfn.IFS(N27=PUNTAJES!$B$19,PUNTAJES!$C$19,N27=PUNTAJES!$B$20,PUNTAJES!$C$20,N27=PUNTAJES!$B$21,PUNTAJES!$C$21)</f>
        <v>5</v>
      </c>
      <c r="P27" s="126">
        <f>D27*O27</f>
        <v>0.75</v>
      </c>
      <c r="Q27" s="99"/>
    </row>
    <row r="28" spans="1:20" ht="30.6" customHeight="1">
      <c r="A28" s="1"/>
      <c r="B28" s="150" t="s">
        <v>153</v>
      </c>
      <c r="C28" s="151"/>
      <c r="D28" s="72">
        <v>0.05</v>
      </c>
      <c r="E28" s="74" t="s">
        <v>141</v>
      </c>
      <c r="F28" s="80" cm="1">
        <f t="array" ref="F28">_xlfn.IFS(E28=PUNTAJES!$H$9,PUNTAJES!$I$9,E28=PUNTAJES!$H$10,PUNTAJES!$I$10,E28=PUNTAJES!$H$11,PUNTAJES!$I$11,E28=PUNTAJES!$H$12,PUNTAJES!$I$12)</f>
        <v>2</v>
      </c>
      <c r="G28" s="126">
        <f t="shared" si="0"/>
        <v>0</v>
      </c>
      <c r="H28" s="74" t="s">
        <v>136</v>
      </c>
      <c r="I28" s="80" cm="1">
        <f t="array" ref="I28">_xlfn.IFS(H28=PUNTAJES!$H$9,PUNTAJES!$I$9,H28=PUNTAJES!$H$10,PUNTAJES!$I$10,H28=PUNTAJES!$H$11,PUNTAJES!$I$11,H28=PUNTAJES!$H$12,PUNTAJES!$I$12)</f>
        <v>4</v>
      </c>
      <c r="J28" s="126">
        <f t="shared" si="1"/>
        <v>0.2</v>
      </c>
      <c r="K28" s="74" t="s">
        <v>136</v>
      </c>
      <c r="L28" s="80" cm="1">
        <f t="array" ref="L28">_xlfn.IFS(K28=PUNTAJES!$H$9,PUNTAJES!$I$9,K28=PUNTAJES!$H$10,PUNTAJES!$I$10,K28=PUNTAJES!$H$11,PUNTAJES!$I$11,K28=PUNTAJES!$H$12,PUNTAJES!$I$12)</f>
        <v>4</v>
      </c>
      <c r="M28" s="126">
        <f>+L28*D28</f>
        <v>0.2</v>
      </c>
      <c r="N28" s="74" t="s">
        <v>141</v>
      </c>
      <c r="O28" s="80" cm="1">
        <f t="array" ref="O28">_xlfn.IFS(N28=PUNTAJES!$H$9,PUNTAJES!$I$9,N28=PUNTAJES!$H$10,PUNTAJES!$I$10,N28=PUNTAJES!$H$11,PUNTAJES!$I$11,N28=PUNTAJES!$H$12,PUNTAJES!$I$12)</f>
        <v>2</v>
      </c>
      <c r="P28" s="126">
        <f>D28*O28</f>
        <v>0.1</v>
      </c>
      <c r="Q28" s="99"/>
    </row>
    <row r="29" spans="1:20" ht="30.6" customHeight="1" thickBot="1">
      <c r="A29" s="1"/>
      <c r="B29" s="150" t="s">
        <v>120</v>
      </c>
      <c r="C29" s="151"/>
      <c r="D29" s="72">
        <v>0.1</v>
      </c>
      <c r="E29" s="74" t="s">
        <v>123</v>
      </c>
      <c r="F29" s="80" cm="1">
        <f t="array" ref="F29">_xlfn.IFS(E29=PUNTAJES!$E$4,PUNTAJES!$F$4,E29=PUNTAJES!$E$5,PUNTAJES!$F$5,E29=PUNTAJES!$E$6,PUNTAJES!$F$6)</f>
        <v>3</v>
      </c>
      <c r="G29" s="126">
        <f t="shared" si="0"/>
        <v>0</v>
      </c>
      <c r="H29" s="74" t="s">
        <v>123</v>
      </c>
      <c r="I29" s="80" cm="1">
        <f t="array" ref="I29">_xlfn.IFS(H29=PUNTAJES!$E$4,PUNTAJES!$F$4,H29=PUNTAJES!$E$5,PUNTAJES!$F$5,H29=PUNTAJES!$E$6,PUNTAJES!$F$6)</f>
        <v>3</v>
      </c>
      <c r="J29" s="126">
        <f t="shared" si="1"/>
        <v>0.30000000000000004</v>
      </c>
      <c r="K29" s="74" t="s">
        <v>123</v>
      </c>
      <c r="L29" s="80" cm="1">
        <f t="array" ref="L29">_xlfn.IFS(K29=PUNTAJES!$E$4,PUNTAJES!$F$4,K29=PUNTAJES!$E$5,PUNTAJES!$F$5,K29=PUNTAJES!$E$6,PUNTAJES!$F$6)</f>
        <v>3</v>
      </c>
      <c r="M29" s="126">
        <f>+L29*D29</f>
        <v>0.30000000000000004</v>
      </c>
      <c r="N29" s="74" t="s">
        <v>123</v>
      </c>
      <c r="O29" s="80" cm="1">
        <f t="array" ref="O29">_xlfn.IFS(N29=PUNTAJES!$E$4,PUNTAJES!$F$4,N29=PUNTAJES!$E$5,PUNTAJES!$F$5,N29=PUNTAJES!$E$6,PUNTAJES!$F$6)</f>
        <v>3</v>
      </c>
      <c r="P29" s="127">
        <f>D29*O29</f>
        <v>0.30000000000000004</v>
      </c>
      <c r="Q29" s="99"/>
    </row>
    <row r="30" spans="1:20" ht="30.6" customHeight="1" thickBot="1">
      <c r="A30" s="1"/>
      <c r="B30" s="150" t="s">
        <v>12</v>
      </c>
      <c r="C30" s="151"/>
      <c r="D30" s="77">
        <f>SUM(D24:D29)</f>
        <v>1.0000000000000002</v>
      </c>
      <c r="E30" s="84" t="s">
        <v>155</v>
      </c>
      <c r="F30" s="114">
        <f>SUM(F24:F29)</f>
        <v>17</v>
      </c>
      <c r="G30" s="137">
        <f>SUM(G24:G29)</f>
        <v>0</v>
      </c>
      <c r="H30" s="84" t="s">
        <v>155</v>
      </c>
      <c r="I30" s="114">
        <f>SUM(I24:I29)</f>
        <v>17</v>
      </c>
      <c r="J30" s="137">
        <f>SUM(J24:J29)</f>
        <v>2.9000000000000004</v>
      </c>
      <c r="K30" s="84" t="s">
        <v>155</v>
      </c>
      <c r="L30" s="114">
        <f>SUM(L24:L29)</f>
        <v>20</v>
      </c>
      <c r="M30" s="137">
        <f>SUM(M24:M29)</f>
        <v>3.5</v>
      </c>
      <c r="N30" s="84" t="s">
        <v>155</v>
      </c>
      <c r="O30" s="114">
        <f>SUM(O24:O29)</f>
        <v>15</v>
      </c>
      <c r="P30" s="128">
        <f>SUM(P24:P29)</f>
        <v>2.4500000000000002</v>
      </c>
      <c r="Q30" s="99"/>
      <c r="T30" s="132"/>
    </row>
    <row r="31" spans="1:20" ht="31.8" customHeight="1">
      <c r="A31" s="1"/>
      <c r="B31" s="108"/>
      <c r="C31" s="159" t="s">
        <v>15</v>
      </c>
      <c r="D31" s="160"/>
      <c r="E31" s="142"/>
      <c r="F31" s="143"/>
      <c r="G31" s="148"/>
      <c r="H31" s="142"/>
      <c r="I31" s="143"/>
      <c r="J31" s="148"/>
      <c r="K31" s="142"/>
      <c r="L31" s="143"/>
      <c r="M31" s="148"/>
      <c r="N31" s="142" t="s">
        <v>164</v>
      </c>
      <c r="O31" s="143"/>
      <c r="P31" s="148"/>
      <c r="Q31" s="99"/>
    </row>
    <row r="32" spans="1:20" ht="31.8" customHeight="1">
      <c r="A32" s="1"/>
      <c r="B32" s="108"/>
      <c r="C32" s="156" t="s">
        <v>157</v>
      </c>
      <c r="D32" s="158"/>
      <c r="E32" s="142"/>
      <c r="F32" s="143"/>
      <c r="G32" s="144"/>
      <c r="H32" s="142"/>
      <c r="I32" s="143"/>
      <c r="J32" s="144"/>
      <c r="K32" s="142"/>
      <c r="L32" s="143"/>
      <c r="M32" s="144"/>
      <c r="N32" s="142" t="s">
        <v>165</v>
      </c>
      <c r="O32" s="143"/>
      <c r="P32" s="144"/>
      <c r="Q32" s="99"/>
    </row>
    <row r="33" spans="1:17" ht="31.8" customHeight="1">
      <c r="A33" s="1"/>
      <c r="B33" s="108"/>
      <c r="C33" s="156" t="s">
        <v>16</v>
      </c>
      <c r="D33" s="157"/>
      <c r="E33" s="142"/>
      <c r="F33" s="143"/>
      <c r="G33" s="144"/>
      <c r="H33" s="142"/>
      <c r="I33" s="143"/>
      <c r="J33" s="144"/>
      <c r="K33" s="142"/>
      <c r="L33" s="143"/>
      <c r="M33" s="144"/>
      <c r="N33" s="142" t="s">
        <v>167</v>
      </c>
      <c r="O33" s="143"/>
      <c r="P33" s="144"/>
      <c r="Q33" s="99"/>
    </row>
    <row r="34" spans="1:17" ht="36.6" customHeight="1">
      <c r="A34" s="1"/>
      <c r="B34" s="106"/>
      <c r="C34" s="3"/>
      <c r="D34" s="3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99"/>
    </row>
    <row r="35" spans="1:17" ht="29.4" customHeight="1">
      <c r="A35" s="2"/>
      <c r="B35" s="152" t="s">
        <v>17</v>
      </c>
      <c r="C35" s="153"/>
      <c r="D35" s="153"/>
      <c r="E35" s="138"/>
      <c r="F35" s="138"/>
      <c r="G35" s="138"/>
      <c r="H35" s="154"/>
      <c r="I35" s="154"/>
      <c r="J35" s="154"/>
      <c r="K35" s="154"/>
      <c r="L35" s="154"/>
      <c r="M35" s="154"/>
      <c r="N35" s="154"/>
      <c r="O35" s="154"/>
      <c r="P35" s="154"/>
      <c r="Q35" s="107"/>
    </row>
    <row r="36" spans="1:17" ht="33.6" customHeight="1">
      <c r="A36" s="2"/>
      <c r="B36" s="109"/>
      <c r="C36" s="12"/>
      <c r="D36" s="12"/>
      <c r="E36" s="12"/>
      <c r="F36" s="12"/>
      <c r="G36" s="12"/>
      <c r="H36" s="155"/>
      <c r="I36" s="155"/>
      <c r="J36" s="155"/>
      <c r="K36" s="155"/>
      <c r="L36" s="155"/>
      <c r="M36" s="155"/>
      <c r="N36" s="155"/>
      <c r="O36" s="155"/>
      <c r="P36" s="155"/>
      <c r="Q36" s="107"/>
    </row>
    <row r="37" spans="1:17" ht="27.6" customHeight="1">
      <c r="A37" s="2"/>
      <c r="B37" s="106"/>
      <c r="C37" s="13"/>
      <c r="D37" s="13"/>
      <c r="E37" s="13"/>
      <c r="F37" s="13"/>
      <c r="G37" s="13"/>
      <c r="H37" s="154"/>
      <c r="I37" s="154"/>
      <c r="J37" s="154"/>
      <c r="K37" s="154"/>
      <c r="L37" s="154"/>
      <c r="M37" s="154"/>
      <c r="N37" s="154"/>
      <c r="O37" s="154"/>
      <c r="P37" s="154"/>
      <c r="Q37" s="107"/>
    </row>
    <row r="38" spans="1:17" ht="14.25" customHeight="1" thickBot="1">
      <c r="A38" s="1"/>
      <c r="B38" s="110"/>
      <c r="C38" s="111"/>
      <c r="D38" s="111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3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</sheetData>
  <mergeCells count="72">
    <mergeCell ref="E16:F16"/>
    <mergeCell ref="E17:F17"/>
    <mergeCell ref="E18:F18"/>
    <mergeCell ref="E19:F19"/>
    <mergeCell ref="E20:F20"/>
    <mergeCell ref="K15:L15"/>
    <mergeCell ref="N15:O15"/>
    <mergeCell ref="E12:G12"/>
    <mergeCell ref="E13:G13"/>
    <mergeCell ref="E14:F14"/>
    <mergeCell ref="E15:F15"/>
    <mergeCell ref="N16:O16"/>
    <mergeCell ref="K17:L17"/>
    <mergeCell ref="H16:I16"/>
    <mergeCell ref="K16:L16"/>
    <mergeCell ref="C10:P10"/>
    <mergeCell ref="C11:P11"/>
    <mergeCell ref="N12:P12"/>
    <mergeCell ref="K12:M12"/>
    <mergeCell ref="B2:B5"/>
    <mergeCell ref="C2:P3"/>
    <mergeCell ref="C4:P5"/>
    <mergeCell ref="C7:P7"/>
    <mergeCell ref="C9:P9"/>
    <mergeCell ref="C8:P8"/>
    <mergeCell ref="N13:P13"/>
    <mergeCell ref="B13:B14"/>
    <mergeCell ref="C13:C14"/>
    <mergeCell ref="D13:D14"/>
    <mergeCell ref="N14:O14"/>
    <mergeCell ref="H13:J13"/>
    <mergeCell ref="H14:I14"/>
    <mergeCell ref="K13:M13"/>
    <mergeCell ref="K14:L14"/>
    <mergeCell ref="B25:C25"/>
    <mergeCell ref="N17:O17"/>
    <mergeCell ref="H17:I17"/>
    <mergeCell ref="K18:L18"/>
    <mergeCell ref="K19:L19"/>
    <mergeCell ref="K20:L20"/>
    <mergeCell ref="N20:O20"/>
    <mergeCell ref="B23:C23"/>
    <mergeCell ref="B24:C24"/>
    <mergeCell ref="N18:O18"/>
    <mergeCell ref="N19:O19"/>
    <mergeCell ref="B35:D35"/>
    <mergeCell ref="H35:P37"/>
    <mergeCell ref="C33:D33"/>
    <mergeCell ref="N33:P33"/>
    <mergeCell ref="N31:P31"/>
    <mergeCell ref="C32:D32"/>
    <mergeCell ref="C31:D31"/>
    <mergeCell ref="K31:M31"/>
    <mergeCell ref="E31:G31"/>
    <mergeCell ref="E32:G32"/>
    <mergeCell ref="E33:G33"/>
    <mergeCell ref="N32:P32"/>
    <mergeCell ref="H32:J32"/>
    <mergeCell ref="K32:M32"/>
    <mergeCell ref="B26:C26"/>
    <mergeCell ref="B27:C27"/>
    <mergeCell ref="B29:C29"/>
    <mergeCell ref="B30:C30"/>
    <mergeCell ref="B28:C28"/>
    <mergeCell ref="H12:J12"/>
    <mergeCell ref="H31:J31"/>
    <mergeCell ref="H15:I15"/>
    <mergeCell ref="H33:J33"/>
    <mergeCell ref="K33:M33"/>
    <mergeCell ref="H18:I18"/>
    <mergeCell ref="H19:I19"/>
    <mergeCell ref="H20:I20"/>
  </mergeCells>
  <conditionalFormatting sqref="E23:P23 E34:P34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N28 H28 K28 E28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N29 H29 K29 E29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N26 H26 K26 E26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N25 H25 K25 E25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N24 H24 K24 E24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N27 H27 K27 E27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6" zoomScale="50" zoomScaleNormal="50" zoomScaleSheetLayoutView="50" workbookViewId="0">
      <selection activeCell="P20" sqref="P20:Q20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72"/>
      <c r="C2" s="175" t="s">
        <v>156</v>
      </c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90"/>
      <c r="Q2" s="213"/>
      <c r="R2" s="214"/>
      <c r="S2" s="215"/>
      <c r="T2" s="98"/>
    </row>
    <row r="3" spans="1:20" ht="33" customHeight="1">
      <c r="A3" s="1"/>
      <c r="B3" s="173"/>
      <c r="C3" s="177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91"/>
      <c r="Q3" s="216"/>
      <c r="R3" s="217"/>
      <c r="S3" s="217"/>
      <c r="T3" s="99"/>
    </row>
    <row r="4" spans="1:20" ht="33" customHeight="1">
      <c r="A4" s="1"/>
      <c r="B4" s="173"/>
      <c r="C4" s="179" t="s">
        <v>0</v>
      </c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92"/>
      <c r="Q4" s="216"/>
      <c r="R4" s="217"/>
      <c r="S4" s="217"/>
      <c r="T4" s="99"/>
    </row>
    <row r="5" spans="1:20" ht="33" customHeight="1">
      <c r="A5" s="1"/>
      <c r="B5" s="174"/>
      <c r="C5" s="177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91"/>
      <c r="Q5" s="218"/>
      <c r="R5" s="219"/>
      <c r="S5" s="219"/>
      <c r="T5" s="99"/>
    </row>
    <row r="6" spans="1:20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99"/>
    </row>
    <row r="7" spans="1:20" ht="33" customHeight="1">
      <c r="A7" s="1"/>
      <c r="B7" s="101" t="s">
        <v>1</v>
      </c>
      <c r="C7" s="181" t="s">
        <v>171</v>
      </c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99"/>
    </row>
    <row r="8" spans="1:20" ht="33" customHeight="1">
      <c r="A8" s="1"/>
      <c r="B8" s="101" t="s">
        <v>2</v>
      </c>
      <c r="C8" s="183">
        <v>45555</v>
      </c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99"/>
    </row>
    <row r="9" spans="1:20" ht="33" customHeight="1">
      <c r="A9" s="1"/>
      <c r="B9" s="101" t="s">
        <v>3</v>
      </c>
      <c r="C9" s="183"/>
      <c r="D9" s="182"/>
      <c r="E9" s="182"/>
      <c r="F9" s="182"/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99"/>
    </row>
    <row r="10" spans="1:20" ht="33" customHeight="1">
      <c r="A10" s="1"/>
      <c r="B10" s="101" t="s">
        <v>4</v>
      </c>
      <c r="C10" s="183"/>
      <c r="D10" s="182"/>
      <c r="E10" s="182"/>
      <c r="F10" s="182"/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99"/>
    </row>
    <row r="11" spans="1:20" ht="33" customHeight="1">
      <c r="A11" s="1"/>
      <c r="B11" s="101" t="s">
        <v>5</v>
      </c>
      <c r="C11" s="184">
        <v>3.5</v>
      </c>
      <c r="D11" s="182"/>
      <c r="E11" s="182"/>
      <c r="F11" s="182"/>
      <c r="G11" s="182"/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99"/>
    </row>
    <row r="12" spans="1:20" ht="14.25" customHeight="1">
      <c r="A12" s="1"/>
      <c r="B12" s="102"/>
      <c r="C12" s="5"/>
      <c r="D12" s="6"/>
      <c r="E12" s="146"/>
      <c r="F12" s="146"/>
      <c r="G12" s="147"/>
      <c r="H12" s="146"/>
      <c r="I12" s="146"/>
      <c r="J12" s="147"/>
      <c r="K12" s="146"/>
      <c r="L12" s="146"/>
      <c r="M12" s="147"/>
      <c r="N12" s="193"/>
      <c r="O12" s="193"/>
      <c r="P12" s="147"/>
      <c r="Q12" s="193"/>
      <c r="R12" s="193"/>
      <c r="S12" s="147"/>
      <c r="T12" s="99"/>
    </row>
    <row r="13" spans="1:20" ht="52.8" customHeight="1">
      <c r="A13" s="1"/>
      <c r="B13" s="166"/>
      <c r="C13" s="201" t="s">
        <v>6</v>
      </c>
      <c r="D13" s="202"/>
      <c r="E13" s="194" t="s">
        <v>163</v>
      </c>
      <c r="F13" s="195"/>
      <c r="G13" s="196"/>
      <c r="H13" s="224" t="s">
        <v>173</v>
      </c>
      <c r="I13" s="225"/>
      <c r="J13" s="226"/>
      <c r="K13" s="163" t="s">
        <v>174</v>
      </c>
      <c r="L13" s="164"/>
      <c r="M13" s="165"/>
      <c r="N13" s="99"/>
    </row>
    <row r="14" spans="1:20" ht="33.6" customHeight="1">
      <c r="A14" s="1"/>
      <c r="B14" s="167"/>
      <c r="C14" s="203"/>
      <c r="D14" s="204"/>
      <c r="E14" s="197" t="s">
        <v>8</v>
      </c>
      <c r="F14" s="198"/>
      <c r="G14" s="86" t="s">
        <v>9</v>
      </c>
      <c r="H14" s="199" t="s">
        <v>8</v>
      </c>
      <c r="I14" s="200"/>
      <c r="J14" s="87" t="s">
        <v>9</v>
      </c>
      <c r="K14" s="170" t="s">
        <v>8</v>
      </c>
      <c r="L14" s="171"/>
      <c r="M14" s="95" t="s">
        <v>9</v>
      </c>
      <c r="N14" s="99"/>
    </row>
    <row r="15" spans="1:20" ht="88.2" customHeight="1">
      <c r="A15" s="1"/>
      <c r="B15" s="103" t="s">
        <v>172</v>
      </c>
      <c r="C15" s="211">
        <v>2</v>
      </c>
      <c r="D15" s="212"/>
      <c r="E15" s="227"/>
      <c r="F15" s="210"/>
      <c r="G15" s="88">
        <f>C15*E15</f>
        <v>0</v>
      </c>
      <c r="H15" s="209">
        <f>(36/1.18)*3.5</f>
        <v>106.77966101694915</v>
      </c>
      <c r="I15" s="210"/>
      <c r="J15" s="92">
        <f>C15*H15</f>
        <v>213.5593220338983</v>
      </c>
      <c r="K15" s="206">
        <v>169.49</v>
      </c>
      <c r="L15" s="206"/>
      <c r="M15" s="96">
        <f>+K15*C15</f>
        <v>338.98</v>
      </c>
      <c r="N15" s="99"/>
    </row>
    <row r="16" spans="1:20" ht="25.5" customHeight="1">
      <c r="A16" s="1"/>
      <c r="B16" s="104"/>
      <c r="C16" s="82"/>
      <c r="D16" s="85"/>
      <c r="E16" s="205" t="s">
        <v>10</v>
      </c>
      <c r="F16" s="205"/>
      <c r="G16" s="89">
        <f>SUM(G15:G15)</f>
        <v>0</v>
      </c>
      <c r="H16" s="205" t="s">
        <v>10</v>
      </c>
      <c r="I16" s="205"/>
      <c r="J16" s="93">
        <f>SUM(J15:J15)</f>
        <v>213.5593220338983</v>
      </c>
      <c r="K16" s="205" t="s">
        <v>10</v>
      </c>
      <c r="L16" s="205"/>
      <c r="M16" s="97">
        <f>+M15</f>
        <v>338.98</v>
      </c>
      <c r="N16" s="99"/>
    </row>
    <row r="17" spans="1:20" ht="25.5" customHeight="1">
      <c r="A17" s="1"/>
      <c r="B17" s="100"/>
      <c r="C17" s="82"/>
      <c r="D17" s="85"/>
      <c r="E17" s="205" t="s">
        <v>11</v>
      </c>
      <c r="F17" s="205"/>
      <c r="G17" s="90">
        <f>G16*0.18</f>
        <v>0</v>
      </c>
      <c r="H17" s="205" t="s">
        <v>11</v>
      </c>
      <c r="I17" s="205"/>
      <c r="J17" s="94">
        <f>J16*0.18</f>
        <v>38.440677966101696</v>
      </c>
      <c r="K17" s="205" t="s">
        <v>11</v>
      </c>
      <c r="L17" s="205"/>
      <c r="M17" s="97">
        <f>+M16*0.18</f>
        <v>61.016400000000004</v>
      </c>
      <c r="N17" s="99"/>
    </row>
    <row r="18" spans="1:20" ht="25.5" customHeight="1">
      <c r="A18" s="1"/>
      <c r="B18" s="100"/>
      <c r="C18" s="83"/>
      <c r="D18" s="85"/>
      <c r="E18" s="205" t="s">
        <v>12</v>
      </c>
      <c r="F18" s="205"/>
      <c r="G18" s="90">
        <f>SUM(G16:G17)</f>
        <v>0</v>
      </c>
      <c r="H18" s="205" t="s">
        <v>12</v>
      </c>
      <c r="I18" s="205"/>
      <c r="J18" s="94">
        <f>SUM(J16:J17)</f>
        <v>252</v>
      </c>
      <c r="K18" s="205" t="s">
        <v>12</v>
      </c>
      <c r="L18" s="205"/>
      <c r="M18" s="97">
        <f>+M16+M17</f>
        <v>399.99639999999999</v>
      </c>
      <c r="N18" s="99"/>
    </row>
    <row r="19" spans="1:20" ht="14.25" customHeight="1">
      <c r="A19" s="1"/>
      <c r="B19" s="105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99"/>
    </row>
    <row r="20" spans="1:20" ht="14.25" customHeight="1">
      <c r="A20" s="1"/>
      <c r="B20" s="106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07"/>
      <c r="Q20" s="208"/>
      <c r="R20" s="70"/>
      <c r="S20" s="10"/>
      <c r="T20" s="99"/>
    </row>
    <row r="21" spans="1:20" ht="33" customHeight="1">
      <c r="A21" s="1"/>
      <c r="B21" s="161" t="s">
        <v>13</v>
      </c>
      <c r="C21" s="162"/>
      <c r="D21" s="71" t="s">
        <v>150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99"/>
    </row>
    <row r="22" spans="1:20" ht="30.6" customHeight="1">
      <c r="A22" s="1"/>
      <c r="B22" s="150" t="s">
        <v>14</v>
      </c>
      <c r="C22" s="151"/>
      <c r="D22" s="72">
        <v>0.4</v>
      </c>
      <c r="E22" s="73" t="s">
        <v>140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143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140</v>
      </c>
      <c r="L22" s="78" cm="1">
        <f t="array" ref="L22">_xlfn.IFS(K22=PUNTAJES!$E$9,PUNTAJES!$F$9,K22=PUNTAJES!$E$10,PUNTAJES!$F$10,K22=PUNTAJES!$E$11,PUNTAJES!$F$11,K22=PUNTAJES!$E$12,PUNTAJES!$F$12,K22=PUNTAJES!$E$13,PUNTAJES!$F$13)</f>
        <v>3</v>
      </c>
      <c r="M22" s="79">
        <f>D22*L23</f>
        <v>2</v>
      </c>
      <c r="N22" s="99"/>
    </row>
    <row r="23" spans="1:20" ht="30.6" customHeight="1">
      <c r="A23" s="1"/>
      <c r="B23" s="150" t="s">
        <v>151</v>
      </c>
      <c r="C23" s="151"/>
      <c r="D23" s="72">
        <v>0.2</v>
      </c>
      <c r="E23" s="74" t="s">
        <v>122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125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4</v>
      </c>
      <c r="J23" s="79">
        <f t="shared" ref="J23:J27" si="1">D23*I23</f>
        <v>0.8</v>
      </c>
      <c r="K23" s="74" t="s">
        <v>122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0.8</v>
      </c>
      <c r="N23" s="99"/>
    </row>
    <row r="24" spans="1:20" ht="30.6" customHeight="1">
      <c r="A24" s="2"/>
      <c r="B24" s="150" t="s">
        <v>139</v>
      </c>
      <c r="C24" s="151"/>
      <c r="D24" s="75">
        <v>0.1</v>
      </c>
      <c r="E24" s="76" t="s">
        <v>142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142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145</v>
      </c>
      <c r="L24" s="81" cm="1">
        <f t="array" ref="L24">_xlfn.IFS(K24=PUNTAJES!$B$12,PUNTAJES!$C$12,K24=PUNTAJES!$B$13,PUNTAJES!$C$13,K24=PUNTAJES!$B$14,PUNTAJES!$C$14,K24=PUNTAJES!$B$15,PUNTAJES!$C$15,K24=PUNTAJES!$B$16,PUNTAJES!$C$16)</f>
        <v>4</v>
      </c>
      <c r="M24" s="79">
        <f t="shared" si="2"/>
        <v>0.30000000000000004</v>
      </c>
      <c r="N24" s="107"/>
    </row>
    <row r="25" spans="1:20" ht="30.6" customHeight="1">
      <c r="A25" s="1"/>
      <c r="B25" s="150" t="s">
        <v>152</v>
      </c>
      <c r="C25" s="151"/>
      <c r="D25" s="72">
        <v>0.1</v>
      </c>
      <c r="E25" s="74" t="s">
        <v>123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123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123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99"/>
    </row>
    <row r="26" spans="1:20" ht="30.6" customHeight="1">
      <c r="A26" s="1"/>
      <c r="B26" s="150" t="s">
        <v>153</v>
      </c>
      <c r="C26" s="151"/>
      <c r="D26" s="72">
        <v>0.15</v>
      </c>
      <c r="E26" s="74" t="s">
        <v>136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136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136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99"/>
    </row>
    <row r="27" spans="1:20" ht="30.6" customHeight="1" thickBot="1">
      <c r="A27" s="1"/>
      <c r="B27" s="150" t="s">
        <v>154</v>
      </c>
      <c r="C27" s="151"/>
      <c r="D27" s="72">
        <v>0.05</v>
      </c>
      <c r="E27" s="74" t="s">
        <v>124</v>
      </c>
      <c r="F27" s="80" cm="1">
        <f t="array" ref="F27">_xlfn.IFS(E27=PUNTAJES!$H$4,PUNTAJES!$I$4,E27=PUNTAJES!$H$5,PUNTAJES!$I$5,E27=PUNTAJES!$H$6,PUNTAJES!$I$6)</f>
        <v>3</v>
      </c>
      <c r="G27" s="115">
        <f t="shared" si="0"/>
        <v>0.15000000000000002</v>
      </c>
      <c r="H27" s="74" t="s">
        <v>124</v>
      </c>
      <c r="I27" s="80" cm="1">
        <f t="array" ref="I27">_xlfn.IFS(H27=PUNTAJES!$H$4,PUNTAJES!$I$4,H27=PUNTAJES!$H$5,PUNTAJES!$I$5,H27=PUNTAJES!$H$6,PUNTAJES!$I$6)</f>
        <v>3</v>
      </c>
      <c r="J27" s="115">
        <f t="shared" si="1"/>
        <v>0.15000000000000002</v>
      </c>
      <c r="K27" s="74" t="s">
        <v>124</v>
      </c>
      <c r="L27" s="80" cm="1">
        <f t="array" ref="L27">_xlfn.IFS(K27=PUNTAJES!$H$4,PUNTAJES!$I$4,K27=PUNTAJES!$H$5,PUNTAJES!$I$5,K27=PUNTAJES!$H$6,PUNTAJES!$I$6)</f>
        <v>3</v>
      </c>
      <c r="M27" s="115">
        <f t="shared" si="2"/>
        <v>1.1000000000000001</v>
      </c>
      <c r="N27" s="99"/>
    </row>
    <row r="28" spans="1:20" ht="30.6" customHeight="1" thickBot="1">
      <c r="A28" s="1"/>
      <c r="B28" s="150" t="s">
        <v>12</v>
      </c>
      <c r="C28" s="151"/>
      <c r="D28" s="77">
        <f>SUM(D22:D27)</f>
        <v>1</v>
      </c>
      <c r="E28" s="84" t="s">
        <v>155</v>
      </c>
      <c r="F28" s="114">
        <f>SUM(F22:F27)</f>
        <v>23</v>
      </c>
      <c r="G28" s="116">
        <f>SUM(G22:G27)</f>
        <v>3.75</v>
      </c>
      <c r="H28" s="84" t="s">
        <v>155</v>
      </c>
      <c r="I28" s="114">
        <f>SUM(I22:I27)</f>
        <v>23</v>
      </c>
      <c r="J28" s="116">
        <f>SUM(J22:J27)</f>
        <v>3.95</v>
      </c>
      <c r="K28" s="84" t="s">
        <v>155</v>
      </c>
      <c r="L28" s="114">
        <f>SUM(L22:L27)</f>
        <v>22</v>
      </c>
      <c r="M28" s="116">
        <f>SUM(M22:M27)</f>
        <v>5.0499999999999989</v>
      </c>
      <c r="N28" s="99"/>
    </row>
    <row r="29" spans="1:20" ht="31.8" customHeight="1">
      <c r="A29" s="1"/>
      <c r="B29" s="108"/>
      <c r="C29" s="159" t="s">
        <v>15</v>
      </c>
      <c r="D29" s="160"/>
      <c r="E29" s="142"/>
      <c r="F29" s="143"/>
      <c r="G29" s="148"/>
      <c r="H29" s="142"/>
      <c r="I29" s="143"/>
      <c r="J29" s="148"/>
      <c r="K29" s="142"/>
      <c r="L29" s="143"/>
      <c r="M29" s="148"/>
      <c r="N29" s="142"/>
      <c r="O29" s="143"/>
      <c r="P29" s="148"/>
      <c r="Q29" s="142"/>
      <c r="R29" s="143"/>
      <c r="S29" s="148"/>
      <c r="T29" s="99"/>
    </row>
    <row r="30" spans="1:20" ht="31.8" customHeight="1">
      <c r="A30" s="1"/>
      <c r="B30" s="108"/>
      <c r="C30" s="156" t="s">
        <v>157</v>
      </c>
      <c r="D30" s="158"/>
      <c r="E30" s="142"/>
      <c r="F30" s="143"/>
      <c r="G30" s="144"/>
      <c r="H30" s="142"/>
      <c r="I30" s="143"/>
      <c r="J30" s="144"/>
      <c r="K30" s="142"/>
      <c r="L30" s="143"/>
      <c r="M30" s="144"/>
      <c r="N30" s="142"/>
      <c r="O30" s="143"/>
      <c r="P30" s="144"/>
      <c r="Q30" s="142"/>
      <c r="R30" s="143"/>
      <c r="S30" s="144"/>
      <c r="T30" s="99"/>
    </row>
    <row r="31" spans="1:20" ht="31.8" customHeight="1">
      <c r="A31" s="1"/>
      <c r="B31" s="108"/>
      <c r="C31" s="156" t="s">
        <v>16</v>
      </c>
      <c r="D31" s="157"/>
      <c r="E31" s="142"/>
      <c r="F31" s="143"/>
      <c r="G31" s="144"/>
      <c r="H31" s="142"/>
      <c r="I31" s="143"/>
      <c r="J31" s="144"/>
      <c r="K31" s="142"/>
      <c r="L31" s="143"/>
      <c r="M31" s="144"/>
      <c r="N31" s="142"/>
      <c r="O31" s="143"/>
      <c r="P31" s="144"/>
      <c r="Q31" s="142"/>
      <c r="R31" s="143"/>
      <c r="S31" s="144"/>
      <c r="T31" s="99"/>
    </row>
    <row r="32" spans="1:20" ht="36.6" customHeight="1">
      <c r="A32" s="1"/>
      <c r="B32" s="106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187"/>
      <c r="O32" s="188"/>
      <c r="P32" s="189"/>
      <c r="Q32" s="11"/>
      <c r="R32" s="11"/>
      <c r="S32" s="11"/>
      <c r="T32" s="99"/>
    </row>
    <row r="33" spans="1:20" ht="29.4" customHeight="1">
      <c r="A33" s="2"/>
      <c r="B33" s="223" t="s">
        <v>17</v>
      </c>
      <c r="C33" s="208"/>
      <c r="D33" s="208"/>
      <c r="E33" s="220"/>
      <c r="F33" s="220"/>
      <c r="G33" s="221"/>
      <c r="H33" s="221"/>
      <c r="I33" s="221"/>
      <c r="J33" s="221"/>
      <c r="K33" s="221"/>
      <c r="L33" s="221"/>
      <c r="M33" s="221"/>
      <c r="N33" s="221"/>
      <c r="O33" s="221"/>
      <c r="P33" s="221"/>
      <c r="Q33" s="221"/>
      <c r="R33" s="221"/>
      <c r="S33" s="221"/>
      <c r="T33" s="107"/>
    </row>
    <row r="34" spans="1:20" ht="14.25" customHeight="1">
      <c r="A34" s="2"/>
      <c r="B34" s="109"/>
      <c r="C34" s="12"/>
      <c r="D34" s="12"/>
      <c r="E34" s="221"/>
      <c r="F34" s="221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1"/>
      <c r="T34" s="107"/>
    </row>
    <row r="35" spans="1:20" ht="14.25" customHeight="1">
      <c r="A35" s="2"/>
      <c r="B35" s="106"/>
      <c r="C35" s="13"/>
      <c r="D35" s="13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  <c r="T35" s="107"/>
    </row>
    <row r="36" spans="1:20" ht="14.25" customHeight="1" thickBot="1">
      <c r="A36" s="1"/>
      <c r="B36" s="110"/>
      <c r="C36" s="111"/>
      <c r="D36" s="111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3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65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2:S12"/>
    <mergeCell ref="K12:M12"/>
    <mergeCell ref="B26:C26"/>
    <mergeCell ref="B27:C27"/>
    <mergeCell ref="B28:C28"/>
    <mergeCell ref="E15:F15"/>
    <mergeCell ref="C31:D31"/>
    <mergeCell ref="C29:D29"/>
    <mergeCell ref="P20:Q20"/>
    <mergeCell ref="C7:S7"/>
    <mergeCell ref="E12:G12"/>
    <mergeCell ref="H12:J12"/>
    <mergeCell ref="E16:F16"/>
    <mergeCell ref="K16:L16"/>
    <mergeCell ref="B23:C23"/>
    <mergeCell ref="B24:C24"/>
    <mergeCell ref="B25:C25"/>
    <mergeCell ref="H15:I15"/>
    <mergeCell ref="B22:C22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K17:L17"/>
    <mergeCell ref="K18:L18"/>
    <mergeCell ref="K15:L15"/>
    <mergeCell ref="H16:I16"/>
    <mergeCell ref="H17:I17"/>
    <mergeCell ref="C30:D30"/>
    <mergeCell ref="E30:G30"/>
    <mergeCell ref="H30:J30"/>
    <mergeCell ref="K30:M30"/>
    <mergeCell ref="N30:P30"/>
    <mergeCell ref="N32:P32"/>
    <mergeCell ref="Q29:S29"/>
    <mergeCell ref="Q31:S31"/>
    <mergeCell ref="Q30:S30"/>
    <mergeCell ref="N31:P31"/>
    <mergeCell ref="N29:P29"/>
    <mergeCell ref="E29:G29"/>
    <mergeCell ref="E31:G31"/>
    <mergeCell ref="H29:J29"/>
    <mergeCell ref="H31:J31"/>
    <mergeCell ref="K29:M29"/>
    <mergeCell ref="K31:M31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118</v>
      </c>
      <c r="C3" s="50" t="s">
        <v>119</v>
      </c>
      <c r="E3" s="50" t="s">
        <v>120</v>
      </c>
      <c r="F3" s="50" t="s">
        <v>119</v>
      </c>
      <c r="H3" s="52" t="s">
        <v>121</v>
      </c>
      <c r="I3" s="50" t="s">
        <v>119</v>
      </c>
    </row>
    <row r="4" spans="2:9">
      <c r="B4" s="53" t="s">
        <v>122</v>
      </c>
      <c r="C4" s="54">
        <v>5</v>
      </c>
      <c r="E4" s="53" t="s">
        <v>123</v>
      </c>
      <c r="F4" s="54">
        <v>3</v>
      </c>
      <c r="H4" s="55" t="s">
        <v>124</v>
      </c>
      <c r="I4" s="56">
        <v>3</v>
      </c>
    </row>
    <row r="5" spans="2:9">
      <c r="B5" s="57" t="s">
        <v>125</v>
      </c>
      <c r="C5" s="58">
        <v>4</v>
      </c>
      <c r="E5" s="57" t="s">
        <v>126</v>
      </c>
      <c r="F5" s="58">
        <v>2</v>
      </c>
      <c r="H5" s="55" t="s">
        <v>127</v>
      </c>
      <c r="I5" s="56">
        <v>2</v>
      </c>
    </row>
    <row r="6" spans="2:9" ht="27.6">
      <c r="B6" s="57" t="s">
        <v>128</v>
      </c>
      <c r="C6" s="54">
        <v>3</v>
      </c>
      <c r="E6" s="57" t="s">
        <v>129</v>
      </c>
      <c r="F6" s="59">
        <v>1</v>
      </c>
      <c r="H6" s="57" t="s">
        <v>130</v>
      </c>
      <c r="I6" s="60">
        <v>1</v>
      </c>
    </row>
    <row r="7" spans="2:9">
      <c r="B7" s="57" t="s">
        <v>131</v>
      </c>
      <c r="C7" s="54">
        <v>2</v>
      </c>
      <c r="H7" s="61"/>
      <c r="I7" s="62"/>
    </row>
    <row r="8" spans="2:9" ht="29.4" customHeight="1">
      <c r="B8" s="57" t="s">
        <v>132</v>
      </c>
      <c r="C8" s="54">
        <v>1</v>
      </c>
      <c r="E8" s="50" t="s">
        <v>14</v>
      </c>
      <c r="F8" s="50" t="s">
        <v>119</v>
      </c>
      <c r="H8" s="52" t="s">
        <v>133</v>
      </c>
      <c r="I8" s="50" t="s">
        <v>119</v>
      </c>
    </row>
    <row r="9" spans="2:9" ht="19.95" customHeight="1">
      <c r="B9" s="63" t="s">
        <v>134</v>
      </c>
      <c r="C9" s="64">
        <v>0</v>
      </c>
      <c r="E9" s="57" t="s">
        <v>135</v>
      </c>
      <c r="F9" s="60">
        <v>1</v>
      </c>
      <c r="H9" s="65" t="s">
        <v>136</v>
      </c>
      <c r="I9" s="60">
        <v>4</v>
      </c>
    </row>
    <row r="10" spans="2:9" ht="19.95" customHeight="1">
      <c r="B10" s="66"/>
      <c r="C10" s="66"/>
      <c r="E10" s="57" t="s">
        <v>137</v>
      </c>
      <c r="F10" s="60">
        <v>2</v>
      </c>
      <c r="H10" s="65" t="s">
        <v>138</v>
      </c>
      <c r="I10" s="60">
        <v>3</v>
      </c>
    </row>
    <row r="11" spans="2:9" ht="27.6">
      <c r="B11" s="67" t="s">
        <v>139</v>
      </c>
      <c r="C11" s="50" t="s">
        <v>119</v>
      </c>
      <c r="E11" s="57" t="s">
        <v>140</v>
      </c>
      <c r="F11" s="60">
        <v>3</v>
      </c>
      <c r="H11" s="68" t="s">
        <v>141</v>
      </c>
      <c r="I11" s="60">
        <v>2</v>
      </c>
    </row>
    <row r="12" spans="2:9">
      <c r="B12" s="55" t="s">
        <v>142</v>
      </c>
      <c r="C12" s="54">
        <v>5</v>
      </c>
      <c r="E12" s="57" t="s">
        <v>143</v>
      </c>
      <c r="F12" s="60">
        <v>4</v>
      </c>
      <c r="H12" s="69" t="s">
        <v>144</v>
      </c>
      <c r="I12" s="60">
        <v>1</v>
      </c>
    </row>
    <row r="13" spans="2:9">
      <c r="B13" s="55" t="s">
        <v>145</v>
      </c>
      <c r="C13" s="54">
        <v>4</v>
      </c>
      <c r="E13" s="57" t="s">
        <v>146</v>
      </c>
      <c r="F13" s="60">
        <v>5</v>
      </c>
    </row>
    <row r="14" spans="2:9">
      <c r="B14" s="55" t="s">
        <v>147</v>
      </c>
      <c r="C14" s="54">
        <v>3</v>
      </c>
    </row>
    <row r="15" spans="2:9">
      <c r="B15" s="55" t="s">
        <v>148</v>
      </c>
      <c r="C15" s="54">
        <v>2</v>
      </c>
    </row>
    <row r="16" spans="2:9">
      <c r="B16" s="55" t="s">
        <v>149</v>
      </c>
      <c r="C16" s="54">
        <v>1</v>
      </c>
    </row>
    <row r="18" spans="2:3" ht="27.6">
      <c r="B18" s="50" t="s">
        <v>159</v>
      </c>
      <c r="C18" s="50" t="s">
        <v>119</v>
      </c>
    </row>
    <row r="19" spans="2:3" ht="27.6">
      <c r="B19" s="57" t="s">
        <v>160</v>
      </c>
      <c r="C19" s="60">
        <v>5</v>
      </c>
    </row>
    <row r="20" spans="2:3" ht="27.6">
      <c r="B20" s="57" t="s">
        <v>161</v>
      </c>
      <c r="C20" s="60">
        <v>3</v>
      </c>
    </row>
    <row r="21" spans="2:3">
      <c r="B21" s="117" t="s">
        <v>162</v>
      </c>
      <c r="C21" s="118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44" t="s">
        <v>99</v>
      </c>
      <c r="C2" s="245"/>
      <c r="D2" s="245"/>
      <c r="E2" s="245"/>
      <c r="F2" s="246"/>
    </row>
    <row r="3" spans="2:6" ht="15" thickBot="1">
      <c r="B3" s="238" t="s">
        <v>98</v>
      </c>
      <c r="C3" s="239"/>
      <c r="D3" s="239"/>
      <c r="E3" s="239"/>
      <c r="F3" s="240"/>
    </row>
    <row r="4" spans="2:6" ht="15" thickBot="1">
      <c r="B4" s="241" t="s">
        <v>96</v>
      </c>
      <c r="C4" s="242"/>
      <c r="D4" s="242"/>
      <c r="E4" s="242"/>
      <c r="F4" s="243"/>
    </row>
    <row r="5" spans="2:6" ht="15" thickBot="1">
      <c r="B5" s="241" t="s">
        <v>97</v>
      </c>
      <c r="C5" s="242"/>
      <c r="D5" s="242"/>
      <c r="E5" s="242"/>
      <c r="F5" s="243"/>
    </row>
    <row r="6" spans="2:6" ht="15" thickBot="1">
      <c r="B6" s="36" t="s">
        <v>55</v>
      </c>
      <c r="C6" s="36" t="s">
        <v>56</v>
      </c>
      <c r="D6" s="37" t="s">
        <v>57</v>
      </c>
      <c r="E6" s="38" t="s">
        <v>58</v>
      </c>
      <c r="F6" s="38" t="s">
        <v>59</v>
      </c>
    </row>
    <row r="7" spans="2:6" ht="26.25" customHeight="1">
      <c r="B7" s="230">
        <v>1</v>
      </c>
      <c r="C7" s="228" t="s">
        <v>90</v>
      </c>
      <c r="D7" s="28" t="s">
        <v>60</v>
      </c>
      <c r="E7" s="26">
        <v>5</v>
      </c>
      <c r="F7" s="235"/>
    </row>
    <row r="8" spans="2:6" ht="26.25" customHeight="1">
      <c r="B8" s="231"/>
      <c r="C8" s="229"/>
      <c r="D8" s="29" t="s">
        <v>61</v>
      </c>
      <c r="E8" s="24">
        <v>4</v>
      </c>
      <c r="F8" s="236"/>
    </row>
    <row r="9" spans="2:6" ht="26.25" customHeight="1">
      <c r="B9" s="231"/>
      <c r="C9" s="229"/>
      <c r="D9" s="29" t="s">
        <v>62</v>
      </c>
      <c r="E9" s="24">
        <v>3</v>
      </c>
      <c r="F9" s="236"/>
    </row>
    <row r="10" spans="2:6" ht="26.25" customHeight="1">
      <c r="B10" s="231"/>
      <c r="C10" s="229"/>
      <c r="D10" s="29" t="s">
        <v>63</v>
      </c>
      <c r="E10" s="24">
        <v>2</v>
      </c>
      <c r="F10" s="236"/>
    </row>
    <row r="11" spans="2:6" ht="26.25" customHeight="1" thickBot="1">
      <c r="B11" s="231"/>
      <c r="C11" s="229"/>
      <c r="D11" s="30" t="s">
        <v>64</v>
      </c>
      <c r="E11" s="27">
        <v>1</v>
      </c>
      <c r="F11" s="237"/>
    </row>
    <row r="12" spans="2:6" ht="26.25" customHeight="1">
      <c r="B12" s="230">
        <v>2</v>
      </c>
      <c r="C12" s="228" t="s">
        <v>91</v>
      </c>
      <c r="D12" s="28" t="s">
        <v>65</v>
      </c>
      <c r="E12" s="26">
        <v>5</v>
      </c>
      <c r="F12" s="235"/>
    </row>
    <row r="13" spans="2:6" ht="26.25" customHeight="1">
      <c r="B13" s="231"/>
      <c r="C13" s="229"/>
      <c r="D13" s="29" t="s">
        <v>66</v>
      </c>
      <c r="E13" s="24">
        <v>4</v>
      </c>
      <c r="F13" s="236"/>
    </row>
    <row r="14" spans="2:6" ht="26.25" customHeight="1">
      <c r="B14" s="231"/>
      <c r="C14" s="229"/>
      <c r="D14" s="29" t="s">
        <v>67</v>
      </c>
      <c r="E14" s="24">
        <v>3</v>
      </c>
      <c r="F14" s="236"/>
    </row>
    <row r="15" spans="2:6" ht="26.25" customHeight="1">
      <c r="B15" s="231"/>
      <c r="C15" s="229"/>
      <c r="D15" s="29" t="s">
        <v>68</v>
      </c>
      <c r="E15" s="24">
        <v>2</v>
      </c>
      <c r="F15" s="236"/>
    </row>
    <row r="16" spans="2:6" ht="26.25" customHeight="1" thickBot="1">
      <c r="B16" s="231"/>
      <c r="C16" s="229"/>
      <c r="D16" s="30" t="s">
        <v>69</v>
      </c>
      <c r="E16" s="27">
        <v>1</v>
      </c>
      <c r="F16" s="237"/>
    </row>
    <row r="17" spans="2:6" ht="26.25" customHeight="1">
      <c r="B17" s="230">
        <v>3</v>
      </c>
      <c r="C17" s="228" t="s">
        <v>92</v>
      </c>
      <c r="D17" s="28" t="s">
        <v>70</v>
      </c>
      <c r="E17" s="26">
        <v>5</v>
      </c>
      <c r="F17" s="235"/>
    </row>
    <row r="18" spans="2:6" ht="26.25" customHeight="1">
      <c r="B18" s="231"/>
      <c r="C18" s="229"/>
      <c r="D18" s="29" t="s">
        <v>71</v>
      </c>
      <c r="E18" s="24">
        <v>4</v>
      </c>
      <c r="F18" s="236"/>
    </row>
    <row r="19" spans="2:6" ht="26.25" customHeight="1">
      <c r="B19" s="231"/>
      <c r="C19" s="229"/>
      <c r="D19" s="29" t="s">
        <v>73</v>
      </c>
      <c r="E19" s="24">
        <v>3</v>
      </c>
      <c r="F19" s="236"/>
    </row>
    <row r="20" spans="2:6" ht="26.25" customHeight="1">
      <c r="B20" s="231"/>
      <c r="C20" s="229"/>
      <c r="D20" s="29" t="s">
        <v>74</v>
      </c>
      <c r="E20" s="24">
        <v>2</v>
      </c>
      <c r="F20" s="236"/>
    </row>
    <row r="21" spans="2:6" ht="26.25" customHeight="1" thickBot="1">
      <c r="B21" s="231"/>
      <c r="C21" s="229"/>
      <c r="D21" s="30" t="s">
        <v>72</v>
      </c>
      <c r="E21" s="27">
        <v>1</v>
      </c>
      <c r="F21" s="237"/>
    </row>
    <row r="22" spans="2:6" ht="26.25" customHeight="1">
      <c r="B22" s="230">
        <v>4</v>
      </c>
      <c r="C22" s="228" t="s">
        <v>93</v>
      </c>
      <c r="D22" s="28" t="s">
        <v>77</v>
      </c>
      <c r="E22" s="26">
        <v>5</v>
      </c>
      <c r="F22" s="235"/>
    </row>
    <row r="23" spans="2:6" ht="26.25" customHeight="1">
      <c r="B23" s="231"/>
      <c r="C23" s="229"/>
      <c r="D23" s="29" t="s">
        <v>78</v>
      </c>
      <c r="E23" s="24">
        <v>4</v>
      </c>
      <c r="F23" s="236"/>
    </row>
    <row r="24" spans="2:6" ht="26.25" customHeight="1">
      <c r="B24" s="231"/>
      <c r="C24" s="229"/>
      <c r="D24" s="29" t="s">
        <v>75</v>
      </c>
      <c r="E24" s="24">
        <v>3</v>
      </c>
      <c r="F24" s="236"/>
    </row>
    <row r="25" spans="2:6" ht="26.25" customHeight="1">
      <c r="B25" s="231"/>
      <c r="C25" s="229"/>
      <c r="D25" s="29" t="s">
        <v>76</v>
      </c>
      <c r="E25" s="24">
        <v>2</v>
      </c>
      <c r="F25" s="236"/>
    </row>
    <row r="26" spans="2:6" ht="26.25" customHeight="1" thickBot="1">
      <c r="B26" s="231"/>
      <c r="C26" s="229"/>
      <c r="D26" s="30" t="s">
        <v>79</v>
      </c>
      <c r="E26" s="27">
        <v>1</v>
      </c>
      <c r="F26" s="237"/>
    </row>
    <row r="27" spans="2:6" ht="27.6">
      <c r="B27" s="230">
        <v>5</v>
      </c>
      <c r="C27" s="228" t="s">
        <v>94</v>
      </c>
      <c r="D27" s="28" t="s">
        <v>80</v>
      </c>
      <c r="E27" s="26">
        <v>5</v>
      </c>
      <c r="F27" s="235"/>
    </row>
    <row r="28" spans="2:6" ht="27.6">
      <c r="B28" s="231"/>
      <c r="C28" s="229"/>
      <c r="D28" s="29" t="s">
        <v>82</v>
      </c>
      <c r="E28" s="24">
        <v>4</v>
      </c>
      <c r="F28" s="236"/>
    </row>
    <row r="29" spans="2:6" ht="27.6">
      <c r="B29" s="231"/>
      <c r="C29" s="229"/>
      <c r="D29" s="29" t="s">
        <v>81</v>
      </c>
      <c r="E29" s="24">
        <v>3</v>
      </c>
      <c r="F29" s="236"/>
    </row>
    <row r="30" spans="2:6" ht="41.4">
      <c r="B30" s="231"/>
      <c r="C30" s="229"/>
      <c r="D30" s="29" t="s">
        <v>83</v>
      </c>
      <c r="E30" s="24">
        <v>2</v>
      </c>
      <c r="F30" s="236"/>
    </row>
    <row r="31" spans="2:6" ht="55.8" thickBot="1">
      <c r="B31" s="231"/>
      <c r="C31" s="229"/>
      <c r="D31" s="30" t="s">
        <v>84</v>
      </c>
      <c r="E31" s="27">
        <v>1</v>
      </c>
      <c r="F31" s="237"/>
    </row>
    <row r="32" spans="2:6" ht="27.6">
      <c r="B32" s="230">
        <v>6</v>
      </c>
      <c r="C32" s="228" t="s">
        <v>95</v>
      </c>
      <c r="D32" s="28" t="s">
        <v>85</v>
      </c>
      <c r="E32" s="26">
        <v>5</v>
      </c>
      <c r="F32" s="235"/>
    </row>
    <row r="33" spans="2:6" ht="41.4">
      <c r="B33" s="231"/>
      <c r="C33" s="232"/>
      <c r="D33" s="29" t="s">
        <v>86</v>
      </c>
      <c r="E33" s="24">
        <v>4</v>
      </c>
      <c r="F33" s="236"/>
    </row>
    <row r="34" spans="2:6" ht="27.6">
      <c r="B34" s="231"/>
      <c r="C34" s="232"/>
      <c r="D34" s="29" t="s">
        <v>87</v>
      </c>
      <c r="E34" s="24">
        <v>3</v>
      </c>
      <c r="F34" s="236"/>
    </row>
    <row r="35" spans="2:6" ht="41.4">
      <c r="B35" s="231"/>
      <c r="C35" s="232"/>
      <c r="D35" s="29" t="s">
        <v>88</v>
      </c>
      <c r="E35" s="24">
        <v>2</v>
      </c>
      <c r="F35" s="236"/>
    </row>
    <row r="36" spans="2:6" ht="42" thickBot="1">
      <c r="B36" s="234"/>
      <c r="C36" s="233"/>
      <c r="D36" s="31" t="s">
        <v>89</v>
      </c>
      <c r="E36" s="25">
        <v>1</v>
      </c>
      <c r="F36" s="237"/>
    </row>
    <row r="37" spans="2:6">
      <c r="B37" s="16"/>
      <c r="C37" s="17"/>
      <c r="D37" s="34"/>
      <c r="E37" s="17"/>
      <c r="F37" s="18"/>
    </row>
    <row r="38" spans="2:6">
      <c r="B38" s="33" t="s">
        <v>100</v>
      </c>
      <c r="C38" s="17"/>
      <c r="D38" s="34"/>
      <c r="E38" s="17"/>
      <c r="F38" s="18"/>
    </row>
    <row r="39" spans="2:6">
      <c r="B39" s="33" t="s">
        <v>101</v>
      </c>
      <c r="C39" s="17"/>
      <c r="D39" s="34"/>
      <c r="E39" s="17"/>
      <c r="F39" s="18"/>
    </row>
    <row r="40" spans="2:6">
      <c r="B40" s="33" t="s">
        <v>102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103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104</v>
      </c>
      <c r="C44" s="46" t="s">
        <v>105</v>
      </c>
      <c r="D44" s="34"/>
      <c r="E44" s="17"/>
      <c r="F44" s="18"/>
    </row>
    <row r="45" spans="2:6">
      <c r="B45" s="39" t="s">
        <v>106</v>
      </c>
      <c r="C45" s="40" t="s">
        <v>111</v>
      </c>
      <c r="D45" s="34"/>
      <c r="E45" s="17"/>
      <c r="F45" s="18"/>
    </row>
    <row r="46" spans="2:6">
      <c r="B46" s="41" t="s">
        <v>107</v>
      </c>
      <c r="C46" s="42" t="s">
        <v>112</v>
      </c>
      <c r="D46" s="34"/>
      <c r="E46" s="17"/>
      <c r="F46" s="18"/>
    </row>
    <row r="47" spans="2:6">
      <c r="B47" s="41" t="s">
        <v>108</v>
      </c>
      <c r="C47" s="42" t="s">
        <v>113</v>
      </c>
      <c r="D47" s="34"/>
      <c r="E47" s="17"/>
      <c r="F47" s="18"/>
    </row>
    <row r="48" spans="2:6">
      <c r="B48" s="41" t="s">
        <v>109</v>
      </c>
      <c r="C48" s="42" t="s">
        <v>114</v>
      </c>
      <c r="D48" s="34"/>
      <c r="E48" s="17"/>
      <c r="F48" s="18"/>
    </row>
    <row r="49" spans="2:6" ht="15" thickBot="1">
      <c r="B49" s="43" t="s">
        <v>110</v>
      </c>
      <c r="C49" s="44" t="s">
        <v>115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116</v>
      </c>
      <c r="D53" s="35"/>
      <c r="E53" s="49" t="s">
        <v>117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18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19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20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21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22</v>
      </c>
    </row>
    <row r="2" spans="1:10" ht="14.4">
      <c r="A2" t="s">
        <v>23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24</v>
      </c>
      <c r="J2">
        <v>1</v>
      </c>
    </row>
    <row r="3" spans="1:10" ht="14.4">
      <c r="A3" t="s">
        <v>25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26</v>
      </c>
      <c r="J3">
        <v>0.5</v>
      </c>
    </row>
    <row r="4" spans="1:10" ht="14.4">
      <c r="A4" t="s">
        <v>27</v>
      </c>
      <c r="B4" s="14">
        <f t="shared" si="0"/>
        <v>1.6666666666666666E-2</v>
      </c>
      <c r="C4">
        <v>1</v>
      </c>
      <c r="I4" t="s">
        <v>28</v>
      </c>
      <c r="J4">
        <v>0.05</v>
      </c>
    </row>
    <row r="5" spans="1:10" ht="14.4">
      <c r="A5" t="s">
        <v>29</v>
      </c>
      <c r="B5" s="14">
        <f t="shared" si="0"/>
        <v>3.3333333333333333E-2</v>
      </c>
      <c r="C5">
        <v>2</v>
      </c>
    </row>
    <row r="6" spans="1:10" ht="14.4">
      <c r="A6" t="s">
        <v>30</v>
      </c>
      <c r="B6" s="14">
        <f t="shared" si="0"/>
        <v>0.05</v>
      </c>
      <c r="C6">
        <v>3</v>
      </c>
    </row>
    <row r="7" spans="1:10" ht="14.4">
      <c r="A7" t="s">
        <v>31</v>
      </c>
      <c r="B7" s="14">
        <f t="shared" si="0"/>
        <v>6.6666666666666666E-2</v>
      </c>
      <c r="C7">
        <v>4</v>
      </c>
      <c r="I7" t="s">
        <v>32</v>
      </c>
      <c r="J7">
        <v>0.05</v>
      </c>
    </row>
    <row r="8" spans="1:10" ht="14.4">
      <c r="A8" t="s">
        <v>33</v>
      </c>
      <c r="B8" s="14">
        <f t="shared" si="0"/>
        <v>8.3333333333333329E-2</v>
      </c>
      <c r="C8">
        <v>5</v>
      </c>
      <c r="I8" t="s">
        <v>34</v>
      </c>
      <c r="J8">
        <v>0.5</v>
      </c>
    </row>
    <row r="9" spans="1:10" ht="14.4">
      <c r="A9" t="s">
        <v>35</v>
      </c>
      <c r="B9" s="14">
        <f t="shared" si="0"/>
        <v>0.1</v>
      </c>
      <c r="C9">
        <v>6</v>
      </c>
      <c r="I9" t="s">
        <v>36</v>
      </c>
      <c r="J9">
        <v>1</v>
      </c>
    </row>
    <row r="10" spans="1:10" ht="14.4">
      <c r="A10" t="s">
        <v>37</v>
      </c>
      <c r="B10" s="14">
        <f t="shared" si="0"/>
        <v>0.11666666666666667</v>
      </c>
      <c r="C10">
        <v>7</v>
      </c>
    </row>
    <row r="11" spans="1:10" ht="14.4">
      <c r="A11" t="s">
        <v>38</v>
      </c>
      <c r="B11" s="14">
        <f t="shared" si="0"/>
        <v>0.13333333333333333</v>
      </c>
      <c r="C11">
        <v>8</v>
      </c>
    </row>
    <row r="12" spans="1:10" ht="14.4">
      <c r="A12" t="s">
        <v>39</v>
      </c>
      <c r="B12" s="14">
        <f t="shared" si="0"/>
        <v>0.16666666666666666</v>
      </c>
      <c r="C12">
        <v>10</v>
      </c>
    </row>
    <row r="13" spans="1:10" ht="14.4">
      <c r="A13" t="s">
        <v>40</v>
      </c>
      <c r="B13" s="14">
        <f t="shared" si="0"/>
        <v>0.25</v>
      </c>
      <c r="C13">
        <v>15</v>
      </c>
    </row>
    <row r="14" spans="1:10" ht="14.4">
      <c r="A14" t="s">
        <v>41</v>
      </c>
      <c r="B14" s="14">
        <f t="shared" si="0"/>
        <v>0.33333333333333331</v>
      </c>
      <c r="C14">
        <v>20</v>
      </c>
    </row>
    <row r="15" spans="1:10" ht="14.4">
      <c r="A15" t="s">
        <v>42</v>
      </c>
      <c r="B15" s="14">
        <f t="shared" si="0"/>
        <v>0.41666666666666669</v>
      </c>
      <c r="C15">
        <v>25</v>
      </c>
    </row>
    <row r="16" spans="1:10" ht="14.4">
      <c r="A16" t="s">
        <v>43</v>
      </c>
      <c r="B16" s="14">
        <f t="shared" si="0"/>
        <v>0.5</v>
      </c>
      <c r="C16">
        <v>30</v>
      </c>
    </row>
    <row r="17" spans="1:3" ht="14.4">
      <c r="A17" t="s">
        <v>44</v>
      </c>
      <c r="B17" s="14">
        <f t="shared" si="0"/>
        <v>0.66666666666666663</v>
      </c>
      <c r="C17">
        <v>40</v>
      </c>
    </row>
    <row r="18" spans="1:3" ht="14.4">
      <c r="A18" t="s">
        <v>45</v>
      </c>
      <c r="B18" s="14">
        <f t="shared" si="0"/>
        <v>0.75</v>
      </c>
      <c r="C18">
        <v>45</v>
      </c>
    </row>
    <row r="19" spans="1:3" ht="14.4">
      <c r="A19" t="s">
        <v>46</v>
      </c>
      <c r="B19" s="14">
        <f t="shared" si="0"/>
        <v>1</v>
      </c>
      <c r="C19">
        <v>60</v>
      </c>
    </row>
    <row r="20" spans="1:3" ht="14.4">
      <c r="A20" t="s">
        <v>47</v>
      </c>
      <c r="B20" s="14">
        <v>1</v>
      </c>
      <c r="C20">
        <v>90</v>
      </c>
    </row>
    <row r="21" spans="1:3" ht="15.75" customHeight="1">
      <c r="A21" t="s">
        <v>48</v>
      </c>
      <c r="B21" s="14">
        <v>1</v>
      </c>
      <c r="C21">
        <v>120</v>
      </c>
    </row>
    <row r="22" spans="1:3" ht="15.75" customHeight="1">
      <c r="A22" t="s">
        <v>49</v>
      </c>
      <c r="B22" s="14">
        <v>1</v>
      </c>
      <c r="C22">
        <v>180</v>
      </c>
    </row>
    <row r="23" spans="1:3" ht="15.75" customHeight="1">
      <c r="A23" t="s">
        <v>50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51</v>
      </c>
      <c r="B24" s="14">
        <f t="shared" si="1"/>
        <v>1.6666666666666666E-2</v>
      </c>
      <c r="C24">
        <v>1</v>
      </c>
    </row>
    <row r="25" spans="1:3" ht="15.75" customHeight="1">
      <c r="A25" t="s">
        <v>52</v>
      </c>
      <c r="B25" s="14">
        <f t="shared" si="1"/>
        <v>1.6666666666666666E-2</v>
      </c>
      <c r="C25">
        <v>1</v>
      </c>
    </row>
    <row r="26" spans="1:3" ht="15.75" customHeight="1">
      <c r="A26" t="s">
        <v>53</v>
      </c>
      <c r="B26" s="14">
        <f t="shared" si="1"/>
        <v>1.6666666666666666E-2</v>
      </c>
      <c r="C26">
        <v>1</v>
      </c>
    </row>
    <row r="27" spans="1:3" ht="15.75" customHeight="1">
      <c r="A27" t="s">
        <v>54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2025-09-30T17:15:41Z</dcterms:modified>
</cp:coreProperties>
</file>