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87" documentId="14_{50347295-0B80-4B93-9A91-066B2364A4C6}" xr6:coauthVersionLast="47" xr6:coauthVersionMax="47" xr10:uidLastSave="{281EB679-9E30-4AA4-BDEC-2C0FBBFE67FE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0" i="10" l="1"/>
  <c r="M41" i="10"/>
  <c r="M42" i="10"/>
  <c r="M43" i="10"/>
  <c r="M44" i="10"/>
  <c r="M39" i="10"/>
  <c r="M31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15" i="10"/>
  <c r="G15" i="10" l="1"/>
  <c r="P27" i="10"/>
  <c r="J27" i="10"/>
  <c r="G27" i="10"/>
  <c r="P28" i="10"/>
  <c r="J28" i="10"/>
  <c r="G28" i="10"/>
  <c r="P22" i="10"/>
  <c r="J22" i="10"/>
  <c r="G22" i="10"/>
  <c r="P23" i="10"/>
  <c r="J23" i="10"/>
  <c r="G23" i="10"/>
  <c r="P24" i="10"/>
  <c r="J24" i="10"/>
  <c r="G24" i="10"/>
  <c r="P21" i="10"/>
  <c r="J21" i="10"/>
  <c r="G21" i="10"/>
  <c r="P20" i="10"/>
  <c r="J20" i="10"/>
  <c r="G20" i="10"/>
  <c r="P19" i="10"/>
  <c r="J19" i="10"/>
  <c r="G19" i="10"/>
  <c r="P18" i="10"/>
  <c r="J18" i="10"/>
  <c r="G18" i="10"/>
  <c r="P17" i="10"/>
  <c r="J17" i="10"/>
  <c r="G17" i="10"/>
  <c r="P16" i="10"/>
  <c r="J16" i="10"/>
  <c r="G16" i="10"/>
  <c r="P15" i="10"/>
  <c r="J15" i="10"/>
  <c r="P29" i="10"/>
  <c r="J29" i="10"/>
  <c r="G29" i="10"/>
  <c r="P26" i="10"/>
  <c r="J26" i="10"/>
  <c r="G26" i="10"/>
  <c r="L44" i="10" a="1"/>
  <c r="L44" i="10" s="1"/>
  <c r="L43" i="10" a="1"/>
  <c r="L43" i="10" s="1"/>
  <c r="L42" i="10" a="1"/>
  <c r="L42" i="10" s="1"/>
  <c r="L41" i="10" a="1"/>
  <c r="L41" i="10" s="1"/>
  <c r="L40" i="10" a="1"/>
  <c r="L40" i="10" s="1"/>
  <c r="L39" i="10" a="1"/>
  <c r="L39" i="10" s="1"/>
  <c r="M32" i="10"/>
  <c r="J31" i="10"/>
  <c r="J30" i="10"/>
  <c r="J25" i="10"/>
  <c r="G30" i="10"/>
  <c r="G31" i="10"/>
  <c r="G25" i="10"/>
  <c r="P30" i="10"/>
  <c r="P25" i="10"/>
  <c r="H15" i="2"/>
  <c r="M15" i="2"/>
  <c r="M16" i="2" s="1"/>
  <c r="L45" i="10" l="1"/>
  <c r="G32" i="10"/>
  <c r="G33" i="10" s="1"/>
  <c r="G35" i="10" s="1"/>
  <c r="J32" i="10"/>
  <c r="M33" i="10"/>
  <c r="M35" i="10" s="1"/>
  <c r="M45" i="10"/>
  <c r="M18" i="2"/>
  <c r="M17" i="2"/>
  <c r="P31" i="10"/>
  <c r="O44" i="10" a="1"/>
  <c r="O44" i="10" s="1"/>
  <c r="P44" i="10" s="1"/>
  <c r="I44" i="10" a="1"/>
  <c r="I44" i="10" s="1"/>
  <c r="J44" i="10" s="1"/>
  <c r="F44" i="10" a="1"/>
  <c r="F44" i="10" s="1"/>
  <c r="G44" i="10" s="1"/>
  <c r="O42" i="10" a="1"/>
  <c r="O42" i="10" s="1"/>
  <c r="P42" i="10" s="1"/>
  <c r="I42" i="10" a="1"/>
  <c r="I42" i="10" s="1"/>
  <c r="J42" i="10" s="1"/>
  <c r="F42" i="10" a="1"/>
  <c r="F42" i="10" s="1"/>
  <c r="G42" i="10" s="1"/>
  <c r="D45" i="10"/>
  <c r="O43" i="10" a="1"/>
  <c r="O43" i="10" s="1"/>
  <c r="P43" i="10" s="1"/>
  <c r="I43" i="10" a="1"/>
  <c r="I43" i="10" s="1"/>
  <c r="J43" i="10" s="1"/>
  <c r="F43" i="10" a="1"/>
  <c r="F43" i="10" s="1"/>
  <c r="G43" i="10" s="1"/>
  <c r="O41" i="10" a="1"/>
  <c r="O41" i="10" s="1"/>
  <c r="P41" i="10" s="1"/>
  <c r="I41" i="10" a="1"/>
  <c r="I41" i="10" s="1"/>
  <c r="J41" i="10" s="1"/>
  <c r="F41" i="10" a="1"/>
  <c r="F41" i="10" s="1"/>
  <c r="G41" i="10" s="1"/>
  <c r="O40" i="10" a="1"/>
  <c r="O40" i="10" s="1"/>
  <c r="P40" i="10" s="1"/>
  <c r="I40" i="10" a="1"/>
  <c r="I40" i="10" s="1"/>
  <c r="J40" i="10" s="1"/>
  <c r="F40" i="10" a="1"/>
  <c r="F40" i="10" s="1"/>
  <c r="G40" i="10" s="1"/>
  <c r="O39" i="10" a="1"/>
  <c r="O39" i="10" s="1"/>
  <c r="P39" i="10" s="1"/>
  <c r="I39" i="10" a="1"/>
  <c r="I39" i="10" s="1"/>
  <c r="J39" i="10" s="1"/>
  <c r="F39" i="10" a="1"/>
  <c r="F39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33" i="10" l="1"/>
  <c r="J35" i="10" s="1"/>
  <c r="P32" i="10"/>
  <c r="P33" i="10" s="1"/>
  <c r="P34" i="10" s="1"/>
  <c r="P35" i="10" s="1"/>
  <c r="O45" i="10"/>
  <c r="P45" i="10" s="1"/>
  <c r="I45" i="10"/>
  <c r="J45" i="10"/>
  <c r="F45" i="10"/>
  <c r="G39" i="10"/>
  <c r="G45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<sst xmlns="http://schemas.openxmlformats.org/spreadsheetml/2006/main" count="321" uniqueCount="196">
  <si>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</si>
  <si>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</si>
  <si>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</si>
  <si>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</si>
  <si>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</si>
  <si>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</si>
  <si>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</si>
  <si>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</si>
  <si>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</si>
  <si>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</si>
  <si>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</si>
  <si>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</si>
  <si>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</si>
  <si>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</si>
  <si>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</si>
  <si>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</si>
  <si>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</si>
  <si>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</si>
  <si>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</si>
  <si>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</si>
  <si>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</si>
  <si>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</si>
  <si>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</si>
  <si>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</si>
  <si>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</si>
  <si>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</si>
  <si>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</si>
  <si>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</si>
  <si>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</si>
  <si>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</si>
  <si>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</si>
  <si>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</si>
  <si>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</si>
  <si>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</si>
  <si>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</si>
  <si>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</si>
  <si>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</si>
  <si>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</si>
  <si>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</si>
  <si>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</si>
  <si>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</si>
  <si>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</si>
  <si>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</si>
  <si>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</si>
  <si>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</si>
  <si>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</si>
  <si>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</si>
  <si>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</si>
  <si>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</si>
  <si>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</si>
  <si>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</si>
  <si>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</si>
  <si>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</si>
  <si>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</si>
  <si>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</si>
  <si>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</si>
  <si>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</si>
  <si>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</si>
  <si>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</si>
  <si>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</si>
  <si>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</si>
  <si>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</si>
  <si>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</si>
  <si>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</si>
  <si>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</si>
  <si>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</si>
  <si>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</si>
  <si>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</si>
  <si>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</si>
  <si>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</si>
  <si>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</si>
  <si>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</si>
  <si>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</si>
  <si>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</si>
  <si>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</si>
  <si>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</si>
  <si>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</si>
  <si>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</si>
  <si>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</si>
  <si>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</si>
  <si>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</si>
  <si>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</si>
  <si>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</si>
  <si>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</si>
  <si>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</si>
  <si>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</si>
  <si>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</si>
  <si>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</si>
  <si>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</si>
  <si>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</si>
  <si>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</si>
  <si>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</si>
  <si>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</si>
  <si>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</si>
  <si>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</si>
  <si>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</si>
  <si>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</si>
  <si>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</si>
  <si>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</si>
  <si>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</si>
  <si>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</si>
  <si>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</si>
  <si>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</si>
  <si>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</si>
  <si>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</si>
  <si>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</si>
  <si>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</si>
  <si>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</si>
  <si>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</si>
  <si>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</si>
  <si>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</si>
  <si>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</si>
  <si>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</si>
  <si>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</si>
  <si>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</si>
  <si>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</si>
  <si>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</si>
  <si>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</si>
  <si>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</si>
  <si>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</si>
  <si>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</si>
  <si>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</si>
  <si>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</si>
  <si>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</si>
  <si>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</si>
  <si>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</si>
  <si>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</si>
  <si>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</si>
  <si>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</si>
  <si>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</si>
  <si>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</si>
  <si>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</si>
  <si>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</si>
  <si>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</si>
  <si>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</si>
  <si>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</si>
  <si>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</si>
  <si>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</si>
  <si>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</si>
  <si>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</si>
  <si>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</si>
  <si>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</si>
  <si>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</si>
  <si>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</si>
  <si>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</si>
  <si>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</si>
  <si>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</si>
  <si>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</si>
  <si>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</si>
  <si>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</si>
  <si>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</si>
  <si>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</si>
  <si>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</si>
  <si>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</si>
  <si>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</si>
  <si>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</si>
  <si>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</si>
  <si>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</si>
  <si>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</si>
  <si>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</si>
  <si>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</si>
  <si>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</si>
  <si>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</si>
  <si>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</si>
  <si>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</si>
  <si>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</si>
  <si>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</si>
  <si>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</si>
  <si>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</si>
  <si>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</si>
  <si>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</si>
  <si>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</si>
  <si>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</si>
  <si>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</si>
  <si>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</si>
  <si>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</si>
  <si>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</si>
  <si>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BOCINA BRAZO SF-1</t>
  </si>
  <si>
    <t>BOCINA RODILLO CSB10</t>
  </si>
  <si>
    <t>EJE RODILLO DFI.2-04</t>
  </si>
  <si>
    <t>PISTON BOMBEO BF.2-1</t>
  </si>
  <si>
    <t>RODAJE RUEDA DIREC GB278-86</t>
  </si>
  <si>
    <t>RODILLO BRAZO CN.2-13</t>
  </si>
  <si>
    <t>RETEN 18X26X4.5/6MM</t>
  </si>
  <si>
    <t>RETEN 31.5X39.5X4.6/5MM</t>
  </si>
  <si>
    <t>ANILLO ELEVACION 31.5 GB3452.1-82</t>
  </si>
  <si>
    <t>O.RING 6.9X1.8 GB3452.1-82</t>
  </si>
  <si>
    <t>O-RING 65"X2.65" GB3452.1-82</t>
  </si>
  <si>
    <t>PERNO REGULADOR M6X25 GB73-85</t>
  </si>
  <si>
    <t>PISTON DESCENSO 1121SAF.2-7</t>
  </si>
  <si>
    <t>RESORTE VALVULA AF.2-9</t>
  </si>
  <si>
    <t>RODAMIENTO 6204 2RSH SKF</t>
  </si>
  <si>
    <t>SEGURO YUGO 1121SGB894-86</t>
  </si>
  <si>
    <t>TAPA RESORTE 1121SAF.2-3</t>
  </si>
  <si>
    <t>MALVEX</t>
  </si>
  <si>
    <t>MALHUI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</si>
</sst>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50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20"/>
      <color indexed="63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7" fillId="0" borderId="7"/>
    <xf numFmtId="0" fontId="48" fillId="0" borderId="7"/>
  </cellStyleXfs>
  <cellXfs count="25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7" fontId="42" fillId="0" borderId="27" xfId="0" applyNumberFormat="1" applyFont="1" applyBorder="1" applyAlignment="1">
      <alignment vertical="center" wrapText="1"/>
    </xf>
    <xf numFmtId="164" fontId="42" fillId="0" borderId="11" xfId="0" applyNumberFormat="1" applyFont="1" applyBorder="1" applyAlignment="1">
      <alignment horizontal="center" vertical="center"/>
    </xf>
    <xf numFmtId="164" fontId="42" fillId="0" borderId="10" xfId="0" applyNumberFormat="1" applyFont="1" applyBorder="1" applyAlignment="1">
      <alignment horizontal="center" vertical="center"/>
    </xf>
    <xf numFmtId="168" fontId="42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5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/>
    <xf numFmtId="167" fontId="42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1" fillId="0" borderId="0" xfId="0" applyNumberFormat="1" applyFont="1"/>
    <xf numFmtId="168" fontId="0" fillId="0" borderId="0" xfId="0" applyNumberFormat="1"/>
    <xf numFmtId="0" fontId="42" fillId="0" borderId="0" xfId="0" applyFont="1"/>
    <xf numFmtId="2" fontId="32" fillId="13" borderId="15" xfId="0" applyNumberFormat="1" applyFont="1" applyFill="1" applyBorder="1" applyAlignment="1">
      <alignment horizontal="center" vertical="center"/>
    </xf>
    <xf numFmtId="49" fontId="46" fillId="0" borderId="69" xfId="5" applyNumberFormat="1" applyFont="1" applyBorder="1" applyAlignment="1">
      <alignment horizontal="left" vertical="top" wrapText="1"/>
    </xf>
    <xf numFmtId="169" fontId="46" fillId="0" borderId="69" xfId="5" applyNumberFormat="1" applyFont="1" applyBorder="1" applyAlignment="1">
      <alignment horizontal="right" vertical="top"/>
    </xf>
    <xf numFmtId="44" fontId="42" fillId="0" borderId="27" xfId="2" applyFont="1" applyBorder="1" applyAlignment="1">
      <alignment horizontal="center" vertical="center" wrapText="1"/>
    </xf>
    <xf numFmtId="168" fontId="42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164" fontId="43" fillId="0" borderId="27" xfId="0" applyNumberFormat="1" applyFont="1" applyBorder="1" applyAlignment="1">
      <alignment horizontal="center" vertical="center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/>
    </xf>
    <xf numFmtId="0" fontId="41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164" fontId="43" fillId="0" borderId="64" xfId="0" applyNumberFormat="1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69" fontId="49" fillId="0" borderId="69" xfId="5" applyNumberFormat="1" applyFont="1" applyBorder="1" applyAlignment="1">
      <alignment horizontal="right" vertical="top"/>
    </xf>
    <xf numFmtId="168" fontId="42" fillId="0" borderId="27" xfId="2" applyNumberFormat="1" applyFont="1" applyBorder="1" applyAlignment="1">
      <alignment vertical="center" wrapText="1"/>
    </xf>
    <xf numFmtId="168" fontId="42" fillId="0" borderId="27" xfId="2" applyNumberFormat="1" applyFont="1" applyBorder="1" applyAlignment="1">
      <alignment horizontal="center" vertical="center" wrapText="1"/>
    </xf>
    <xf numFmtId="168" fontId="42" fillId="0" borderId="13" xfId="2" applyNumberFormat="1" applyFont="1" applyBorder="1" applyAlignment="1">
      <alignment horizontal="center" vertical="center"/>
    </xf>
    <xf numFmtId="168" fontId="42" fillId="0" borderId="9" xfId="2" applyNumberFormat="1" applyFont="1" applyBorder="1" applyAlignment="1">
      <alignment horizontal="center" vertical="center"/>
    </xf>
    <xf numFmtId="168" fontId="43" fillId="14" borderId="9" xfId="2" applyNumberFormat="1" applyFont="1" applyFill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1EB7BAAF-F63E-43A0-96B9-94785A52A1C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112"/>
  <sheetViews>
    <sheetView tabSelected="1" zoomScale="39" zoomScaleNormal="39" zoomScaleSheetLayoutView="50" workbookViewId="0">
      <selection activeCell="V29" sqref="V2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hidden="1" customWidth="1"/>
    <col min="6" max="6" width="11.33203125" hidden="1" customWidth="1"/>
    <col min="7" max="7" width="25.5546875" hidden="1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8"/>
      <c r="C2" s="151" t="s">
        <v>157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98"/>
    </row>
    <row r="3" spans="1:17" ht="33" customHeight="1">
      <c r="A3" s="1"/>
      <c r="B3" s="149"/>
      <c r="C3" s="153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99"/>
    </row>
    <row r="4" spans="1:17" ht="33" customHeight="1">
      <c r="A4" s="1"/>
      <c r="B4" s="149"/>
      <c r="C4" s="155" t="s">
        <v>0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99"/>
    </row>
    <row r="5" spans="1:17" ht="33" customHeight="1">
      <c r="A5" s="1"/>
      <c r="B5" s="150"/>
      <c r="C5" s="153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99"/>
    </row>
    <row r="6" spans="1:17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99"/>
    </row>
    <row r="7" spans="1:17" ht="33" customHeight="1">
      <c r="A7" s="1"/>
      <c r="B7" s="121" t="s">
        <v>1</v>
      </c>
      <c r="C7" s="157" t="s">
        <v>171</v>
      </c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99"/>
    </row>
    <row r="8" spans="1:17" ht="33" customHeight="1">
      <c r="A8" s="1"/>
      <c r="B8" s="121" t="s">
        <v>2</v>
      </c>
      <c r="C8" s="143">
        <v>45915</v>
      </c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99"/>
    </row>
    <row r="9" spans="1:17" ht="33" customHeight="1">
      <c r="A9" s="1"/>
      <c r="B9" s="121" t="s">
        <v>3</v>
      </c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99"/>
    </row>
    <row r="10" spans="1:17" ht="33" customHeight="1">
      <c r="A10" s="1"/>
      <c r="B10" s="121" t="s">
        <v>4</v>
      </c>
      <c r="C10" s="143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99"/>
    </row>
    <row r="11" spans="1:17" ht="33" customHeight="1">
      <c r="A11" s="1"/>
      <c r="B11" s="121" t="s">
        <v>5</v>
      </c>
      <c r="C11" s="145">
        <v>3.5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99"/>
    </row>
    <row r="12" spans="1:17" ht="14.25" customHeight="1">
      <c r="A12" s="1"/>
      <c r="B12" s="102"/>
      <c r="C12" s="5"/>
      <c r="D12" s="6"/>
      <c r="E12" s="146"/>
      <c r="F12" s="146"/>
      <c r="G12" s="147"/>
      <c r="H12" s="146"/>
      <c r="I12" s="146"/>
      <c r="J12" s="147"/>
      <c r="K12" s="146"/>
      <c r="L12" s="146"/>
      <c r="M12" s="147"/>
      <c r="N12" s="146"/>
      <c r="O12" s="146"/>
      <c r="P12" s="147"/>
      <c r="Q12" s="99"/>
    </row>
    <row r="13" spans="1:17" ht="52.8" customHeight="1">
      <c r="A13" s="1"/>
      <c r="B13" s="161"/>
      <c r="C13" s="163" t="s">
        <v>6</v>
      </c>
      <c r="D13" s="163" t="s">
        <v>7</v>
      </c>
      <c r="E13" s="165" t="s">
        <v>165</v>
      </c>
      <c r="F13" s="166"/>
      <c r="G13" s="167"/>
      <c r="H13" s="168" t="s">
        <v>194</v>
      </c>
      <c r="I13" s="169"/>
      <c r="J13" s="170"/>
      <c r="K13" s="158" t="s">
        <v>195</v>
      </c>
      <c r="L13" s="159"/>
      <c r="M13" s="160"/>
      <c r="N13" s="158" t="s">
        <v>172</v>
      </c>
      <c r="O13" s="159"/>
      <c r="P13" s="160"/>
      <c r="Q13" s="99"/>
    </row>
    <row r="14" spans="1:17" ht="33.6" customHeight="1">
      <c r="A14" s="1"/>
      <c r="B14" s="162"/>
      <c r="C14" s="164"/>
      <c r="D14" s="164"/>
      <c r="E14" s="173" t="s">
        <v>8</v>
      </c>
      <c r="F14" s="174"/>
      <c r="G14" s="119" t="s">
        <v>9</v>
      </c>
      <c r="H14" s="175" t="s">
        <v>8</v>
      </c>
      <c r="I14" s="176"/>
      <c r="J14" s="120" t="s">
        <v>9</v>
      </c>
      <c r="K14" s="171" t="s">
        <v>8</v>
      </c>
      <c r="L14" s="172"/>
      <c r="M14" s="134" t="s">
        <v>9</v>
      </c>
      <c r="N14" s="171" t="s">
        <v>8</v>
      </c>
      <c r="O14" s="172"/>
      <c r="P14" s="95" t="s">
        <v>9</v>
      </c>
      <c r="Q14" s="99"/>
    </row>
    <row r="15" spans="1:17" ht="69.599999999999994" customHeight="1">
      <c r="A15" s="1"/>
      <c r="B15" s="139" t="s">
        <v>177</v>
      </c>
      <c r="C15" s="140">
        <v>10</v>
      </c>
      <c r="D15" s="91" t="s">
        <v>7</v>
      </c>
      <c r="E15" s="141"/>
      <c r="F15" s="141"/>
      <c r="G15" s="122">
        <f t="shared" ref="G15:G25" si="0">+E15*C15</f>
        <v>0</v>
      </c>
      <c r="H15" s="142">
        <v>4</v>
      </c>
      <c r="I15" s="142"/>
      <c r="J15" s="253">
        <f t="shared" ref="J15:J31" si="1">H15*C15</f>
        <v>40</v>
      </c>
      <c r="K15" s="142">
        <v>1.1000000000000001</v>
      </c>
      <c r="L15" s="142"/>
      <c r="M15" s="253">
        <f>+C15*K15</f>
        <v>11</v>
      </c>
      <c r="N15" s="142"/>
      <c r="O15" s="142"/>
      <c r="P15" s="125">
        <f>C15*N15</f>
        <v>0</v>
      </c>
      <c r="Q15" s="99"/>
    </row>
    <row r="16" spans="1:17" ht="69.599999999999994" customHeight="1">
      <c r="A16" s="1"/>
      <c r="B16" s="139" t="s">
        <v>178</v>
      </c>
      <c r="C16" s="140">
        <v>10</v>
      </c>
      <c r="D16" s="91" t="s">
        <v>7</v>
      </c>
      <c r="E16" s="141"/>
      <c r="F16" s="141"/>
      <c r="G16" s="122">
        <f t="shared" si="0"/>
        <v>0</v>
      </c>
      <c r="H16" s="142">
        <v>3</v>
      </c>
      <c r="I16" s="142"/>
      <c r="J16" s="253">
        <f t="shared" si="1"/>
        <v>30</v>
      </c>
      <c r="K16" s="254">
        <v>0.9</v>
      </c>
      <c r="L16" s="254"/>
      <c r="M16" s="253">
        <f t="shared" ref="M16:M31" si="2">+C16*K16</f>
        <v>9</v>
      </c>
      <c r="N16" s="142"/>
      <c r="O16" s="142"/>
      <c r="P16" s="125">
        <f>C16*N16</f>
        <v>0</v>
      </c>
      <c r="Q16" s="99"/>
    </row>
    <row r="17" spans="1:17" ht="69.599999999999994" customHeight="1">
      <c r="A17" s="1"/>
      <c r="B17" s="139" t="s">
        <v>179</v>
      </c>
      <c r="C17" s="140">
        <v>10</v>
      </c>
      <c r="D17" s="91" t="s">
        <v>7</v>
      </c>
      <c r="E17" s="141"/>
      <c r="F17" s="141"/>
      <c r="G17" s="122">
        <f t="shared" si="0"/>
        <v>0</v>
      </c>
      <c r="H17" s="142">
        <v>6</v>
      </c>
      <c r="I17" s="142"/>
      <c r="J17" s="253">
        <f t="shared" si="1"/>
        <v>60</v>
      </c>
      <c r="K17" s="254">
        <v>1.5</v>
      </c>
      <c r="L17" s="254"/>
      <c r="M17" s="253">
        <f t="shared" si="2"/>
        <v>15</v>
      </c>
      <c r="N17" s="142"/>
      <c r="O17" s="142"/>
      <c r="P17" s="125">
        <f>C17*N17</f>
        <v>0</v>
      </c>
      <c r="Q17" s="99"/>
    </row>
    <row r="18" spans="1:17" ht="69.599999999999994" customHeight="1">
      <c r="A18" s="1"/>
      <c r="B18" s="139" t="s">
        <v>180</v>
      </c>
      <c r="C18" s="140">
        <v>5</v>
      </c>
      <c r="D18" s="91" t="s">
        <v>7</v>
      </c>
      <c r="E18" s="141"/>
      <c r="F18" s="141"/>
      <c r="G18" s="122">
        <f t="shared" si="0"/>
        <v>0</v>
      </c>
      <c r="H18" s="142">
        <v>35</v>
      </c>
      <c r="I18" s="142"/>
      <c r="J18" s="253">
        <f t="shared" si="1"/>
        <v>175</v>
      </c>
      <c r="K18" s="254">
        <v>8</v>
      </c>
      <c r="L18" s="254"/>
      <c r="M18" s="253">
        <f t="shared" si="2"/>
        <v>40</v>
      </c>
      <c r="N18" s="142"/>
      <c r="O18" s="142"/>
      <c r="P18" s="125">
        <f>C18*N18</f>
        <v>0</v>
      </c>
      <c r="Q18" s="99"/>
    </row>
    <row r="19" spans="1:17" ht="69.599999999999994" customHeight="1">
      <c r="A19" s="1"/>
      <c r="B19" s="139" t="s">
        <v>181</v>
      </c>
      <c r="C19" s="140">
        <v>10</v>
      </c>
      <c r="D19" s="91" t="s">
        <v>7</v>
      </c>
      <c r="E19" s="141"/>
      <c r="F19" s="141"/>
      <c r="G19" s="122">
        <f t="shared" si="0"/>
        <v>0</v>
      </c>
      <c r="H19" s="142">
        <v>15</v>
      </c>
      <c r="I19" s="142"/>
      <c r="J19" s="253">
        <f t="shared" si="1"/>
        <v>150</v>
      </c>
      <c r="K19" s="254">
        <v>5.2</v>
      </c>
      <c r="L19" s="254"/>
      <c r="M19" s="253">
        <f t="shared" si="2"/>
        <v>52</v>
      </c>
      <c r="N19" s="142"/>
      <c r="O19" s="142"/>
      <c r="P19" s="125">
        <f>C19*N19</f>
        <v>0</v>
      </c>
      <c r="Q19" s="99"/>
    </row>
    <row r="20" spans="1:17" ht="69.599999999999994" customHeight="1">
      <c r="A20" s="1"/>
      <c r="B20" s="139" t="s">
        <v>182</v>
      </c>
      <c r="C20" s="140">
        <v>10</v>
      </c>
      <c r="D20" s="91" t="s">
        <v>7</v>
      </c>
      <c r="E20" s="141"/>
      <c r="F20" s="141"/>
      <c r="G20" s="122">
        <f t="shared" si="0"/>
        <v>0</v>
      </c>
      <c r="H20" s="142">
        <v>10</v>
      </c>
      <c r="I20" s="142"/>
      <c r="J20" s="253">
        <f t="shared" si="1"/>
        <v>100</v>
      </c>
      <c r="K20" s="254">
        <v>3.3</v>
      </c>
      <c r="L20" s="254"/>
      <c r="M20" s="253">
        <f t="shared" si="2"/>
        <v>33</v>
      </c>
      <c r="N20" s="142"/>
      <c r="O20" s="142"/>
      <c r="P20" s="125">
        <f>C20*N20</f>
        <v>0</v>
      </c>
      <c r="Q20" s="99"/>
    </row>
    <row r="21" spans="1:17" ht="69.599999999999994" customHeight="1">
      <c r="A21" s="1"/>
      <c r="B21" s="139" t="s">
        <v>183</v>
      </c>
      <c r="C21" s="140">
        <v>10</v>
      </c>
      <c r="D21" s="91" t="s">
        <v>7</v>
      </c>
      <c r="E21" s="141"/>
      <c r="F21" s="141"/>
      <c r="G21" s="122">
        <f t="shared" si="0"/>
        <v>0</v>
      </c>
      <c r="H21" s="142"/>
      <c r="I21" s="142"/>
      <c r="J21" s="253">
        <f t="shared" si="1"/>
        <v>0</v>
      </c>
      <c r="K21" s="254">
        <v>2.8</v>
      </c>
      <c r="L21" s="254"/>
      <c r="M21" s="253">
        <f t="shared" si="2"/>
        <v>28</v>
      </c>
      <c r="N21" s="142"/>
      <c r="O21" s="142"/>
      <c r="P21" s="125">
        <f>C21*N21</f>
        <v>0</v>
      </c>
      <c r="Q21" s="99"/>
    </row>
    <row r="22" spans="1:17" ht="69.599999999999994" customHeight="1">
      <c r="A22" s="1"/>
      <c r="B22" s="139" t="s">
        <v>184</v>
      </c>
      <c r="C22" s="140">
        <v>10</v>
      </c>
      <c r="D22" s="91" t="s">
        <v>7</v>
      </c>
      <c r="E22" s="141"/>
      <c r="F22" s="141"/>
      <c r="G22" s="122">
        <f t="shared" si="0"/>
        <v>0</v>
      </c>
      <c r="H22" s="142"/>
      <c r="I22" s="142"/>
      <c r="J22" s="253">
        <f t="shared" si="1"/>
        <v>0</v>
      </c>
      <c r="K22" s="254">
        <v>3.4</v>
      </c>
      <c r="L22" s="254"/>
      <c r="M22" s="253">
        <f t="shared" si="2"/>
        <v>34</v>
      </c>
      <c r="N22" s="142"/>
      <c r="O22" s="142"/>
      <c r="P22" s="125">
        <f>C22*N22</f>
        <v>0</v>
      </c>
      <c r="Q22" s="99"/>
    </row>
    <row r="23" spans="1:17" ht="69.599999999999994" customHeight="1">
      <c r="A23" s="1"/>
      <c r="B23" s="139" t="s">
        <v>185</v>
      </c>
      <c r="C23" s="140">
        <v>10</v>
      </c>
      <c r="D23" s="91" t="s">
        <v>7</v>
      </c>
      <c r="E23" s="141"/>
      <c r="F23" s="141"/>
      <c r="G23" s="122">
        <f t="shared" si="0"/>
        <v>0</v>
      </c>
      <c r="H23" s="142"/>
      <c r="I23" s="142"/>
      <c r="J23" s="253">
        <f t="shared" si="1"/>
        <v>0</v>
      </c>
      <c r="K23" s="254">
        <v>1.1000000000000001</v>
      </c>
      <c r="L23" s="254"/>
      <c r="M23" s="253">
        <f t="shared" si="2"/>
        <v>11</v>
      </c>
      <c r="N23" s="142"/>
      <c r="O23" s="142"/>
      <c r="P23" s="125">
        <f>C23*N23</f>
        <v>0</v>
      </c>
      <c r="Q23" s="99"/>
    </row>
    <row r="24" spans="1:17" ht="69.599999999999994" customHeight="1">
      <c r="A24" s="1"/>
      <c r="B24" s="139" t="s">
        <v>186</v>
      </c>
      <c r="C24" s="140">
        <v>6</v>
      </c>
      <c r="D24" s="91" t="s">
        <v>7</v>
      </c>
      <c r="E24" s="141"/>
      <c r="F24" s="141"/>
      <c r="G24" s="122">
        <f t="shared" si="0"/>
        <v>0</v>
      </c>
      <c r="H24" s="142">
        <v>1.5</v>
      </c>
      <c r="I24" s="142"/>
      <c r="J24" s="253">
        <f t="shared" si="1"/>
        <v>9</v>
      </c>
      <c r="K24" s="254">
        <v>0.4</v>
      </c>
      <c r="L24" s="254"/>
      <c r="M24" s="253">
        <f t="shared" si="2"/>
        <v>2.4000000000000004</v>
      </c>
      <c r="N24" s="142"/>
      <c r="O24" s="142"/>
      <c r="P24" s="125">
        <f>C24*N24</f>
        <v>0</v>
      </c>
      <c r="Q24" s="99"/>
    </row>
    <row r="25" spans="1:17" ht="69.599999999999994" customHeight="1">
      <c r="A25" s="1"/>
      <c r="B25" s="139" t="s">
        <v>187</v>
      </c>
      <c r="C25" s="140">
        <v>6</v>
      </c>
      <c r="D25" s="91" t="s">
        <v>7</v>
      </c>
      <c r="E25" s="141"/>
      <c r="F25" s="141"/>
      <c r="G25" s="122">
        <f t="shared" si="0"/>
        <v>0</v>
      </c>
      <c r="H25" s="142">
        <v>1.5</v>
      </c>
      <c r="I25" s="142"/>
      <c r="J25" s="253">
        <f t="shared" si="1"/>
        <v>9</v>
      </c>
      <c r="K25" s="254">
        <v>1.5</v>
      </c>
      <c r="L25" s="254"/>
      <c r="M25" s="253">
        <f t="shared" si="2"/>
        <v>9</v>
      </c>
      <c r="N25" s="142"/>
      <c r="O25" s="142"/>
      <c r="P25" s="125">
        <f>C25*N25</f>
        <v>0</v>
      </c>
      <c r="Q25" s="99"/>
    </row>
    <row r="26" spans="1:17" ht="69.599999999999994" customHeight="1">
      <c r="A26" s="1"/>
      <c r="B26" s="139" t="s">
        <v>188</v>
      </c>
      <c r="C26" s="252">
        <v>10</v>
      </c>
      <c r="D26" s="91" t="s">
        <v>7</v>
      </c>
      <c r="E26" s="141"/>
      <c r="F26" s="141"/>
      <c r="G26" s="122">
        <f t="shared" ref="G26:G29" si="3">+E26*C26</f>
        <v>0</v>
      </c>
      <c r="H26" s="142">
        <v>3</v>
      </c>
      <c r="I26" s="142"/>
      <c r="J26" s="253">
        <f t="shared" si="1"/>
        <v>30</v>
      </c>
      <c r="K26" s="254">
        <v>0.5</v>
      </c>
      <c r="L26" s="254"/>
      <c r="M26" s="253">
        <f t="shared" si="2"/>
        <v>5</v>
      </c>
      <c r="N26" s="142"/>
      <c r="O26" s="142"/>
      <c r="P26" s="125">
        <f>C26*N26</f>
        <v>0</v>
      </c>
      <c r="Q26" s="99"/>
    </row>
    <row r="27" spans="1:17" ht="69.599999999999994" customHeight="1">
      <c r="A27" s="1"/>
      <c r="B27" s="139" t="s">
        <v>189</v>
      </c>
      <c r="C27" s="140">
        <v>10</v>
      </c>
      <c r="D27" s="91" t="s">
        <v>7</v>
      </c>
      <c r="E27" s="141"/>
      <c r="F27" s="141"/>
      <c r="G27" s="122">
        <f t="shared" si="3"/>
        <v>0</v>
      </c>
      <c r="H27" s="142">
        <v>6</v>
      </c>
      <c r="I27" s="142"/>
      <c r="J27" s="253">
        <f t="shared" si="1"/>
        <v>60</v>
      </c>
      <c r="K27" s="254">
        <v>4.0999999999999996</v>
      </c>
      <c r="L27" s="254"/>
      <c r="M27" s="253">
        <f t="shared" si="2"/>
        <v>41</v>
      </c>
      <c r="N27" s="142"/>
      <c r="O27" s="142"/>
      <c r="P27" s="125">
        <f>C27*N27</f>
        <v>0</v>
      </c>
      <c r="Q27" s="99"/>
    </row>
    <row r="28" spans="1:17" ht="69.599999999999994" customHeight="1">
      <c r="A28" s="1"/>
      <c r="B28" s="139" t="s">
        <v>190</v>
      </c>
      <c r="C28" s="140">
        <v>10</v>
      </c>
      <c r="D28" s="91" t="s">
        <v>7</v>
      </c>
      <c r="E28" s="141"/>
      <c r="F28" s="141"/>
      <c r="G28" s="122">
        <f t="shared" ref="G28" si="4">+E28*C28</f>
        <v>0</v>
      </c>
      <c r="H28" s="142">
        <v>3.9</v>
      </c>
      <c r="I28" s="142"/>
      <c r="J28" s="253">
        <f t="shared" si="1"/>
        <v>39</v>
      </c>
      <c r="K28" s="254">
        <v>1.7</v>
      </c>
      <c r="L28" s="254"/>
      <c r="M28" s="253">
        <f t="shared" si="2"/>
        <v>17</v>
      </c>
      <c r="N28" s="142"/>
      <c r="O28" s="142"/>
      <c r="P28" s="125">
        <f>C28*N28</f>
        <v>0</v>
      </c>
      <c r="Q28" s="99"/>
    </row>
    <row r="29" spans="1:17" ht="69.599999999999994" customHeight="1">
      <c r="A29" s="1"/>
      <c r="B29" s="139" t="s">
        <v>191</v>
      </c>
      <c r="C29" s="140">
        <v>100</v>
      </c>
      <c r="D29" s="91" t="s">
        <v>7</v>
      </c>
      <c r="E29" s="141"/>
      <c r="F29" s="141"/>
      <c r="G29" s="122">
        <f t="shared" si="3"/>
        <v>0</v>
      </c>
      <c r="H29" s="142">
        <v>6</v>
      </c>
      <c r="I29" s="142"/>
      <c r="J29" s="253">
        <f t="shared" si="1"/>
        <v>600</v>
      </c>
      <c r="K29" s="254">
        <v>5.2</v>
      </c>
      <c r="L29" s="254"/>
      <c r="M29" s="253">
        <f t="shared" si="2"/>
        <v>520</v>
      </c>
      <c r="N29" s="142"/>
      <c r="O29" s="142"/>
      <c r="P29" s="125">
        <f>C29*N29</f>
        <v>0</v>
      </c>
      <c r="Q29" s="99"/>
    </row>
    <row r="30" spans="1:17" ht="69.599999999999994" customHeight="1">
      <c r="A30" s="1"/>
      <c r="B30" s="139" t="s">
        <v>192</v>
      </c>
      <c r="C30" s="140">
        <v>10</v>
      </c>
      <c r="D30" s="91" t="s">
        <v>7</v>
      </c>
      <c r="E30" s="141"/>
      <c r="F30" s="141"/>
      <c r="G30" s="122">
        <f t="shared" ref="G30:G31" si="5">+E30*C30</f>
        <v>0</v>
      </c>
      <c r="H30" s="142">
        <v>3.5</v>
      </c>
      <c r="I30" s="142"/>
      <c r="J30" s="253">
        <f t="shared" si="1"/>
        <v>35</v>
      </c>
      <c r="K30" s="254">
        <v>1.2</v>
      </c>
      <c r="L30" s="254"/>
      <c r="M30" s="253">
        <f t="shared" si="2"/>
        <v>12</v>
      </c>
      <c r="N30" s="142"/>
      <c r="O30" s="142"/>
      <c r="P30" s="125">
        <f>C30*N30</f>
        <v>0</v>
      </c>
      <c r="Q30" s="99"/>
    </row>
    <row r="31" spans="1:17" ht="69.599999999999994" customHeight="1">
      <c r="A31" s="1"/>
      <c r="B31" s="139" t="s">
        <v>193</v>
      </c>
      <c r="C31" s="140">
        <v>10</v>
      </c>
      <c r="D31" s="91" t="s">
        <v>7</v>
      </c>
      <c r="E31" s="141">
        <v>0</v>
      </c>
      <c r="F31" s="141"/>
      <c r="G31" s="122">
        <f t="shared" si="5"/>
        <v>0</v>
      </c>
      <c r="H31" s="142">
        <v>6</v>
      </c>
      <c r="I31" s="142"/>
      <c r="J31" s="253">
        <f t="shared" si="1"/>
        <v>60</v>
      </c>
      <c r="K31" s="254">
        <v>2.9</v>
      </c>
      <c r="L31" s="254"/>
      <c r="M31" s="253">
        <f>+C31*K31</f>
        <v>29</v>
      </c>
      <c r="N31" s="142"/>
      <c r="O31" s="142"/>
      <c r="P31" s="125">
        <f>C31*N31</f>
        <v>0</v>
      </c>
      <c r="Q31" s="99"/>
    </row>
    <row r="32" spans="1:17" ht="25.5" customHeight="1">
      <c r="A32" s="1"/>
      <c r="B32" s="104"/>
      <c r="C32" s="82"/>
      <c r="D32" s="85"/>
      <c r="E32" s="196" t="s">
        <v>10</v>
      </c>
      <c r="F32" s="196"/>
      <c r="G32" s="123">
        <f>SUM(G25:G31)</f>
        <v>0</v>
      </c>
      <c r="H32" s="196" t="s">
        <v>10</v>
      </c>
      <c r="I32" s="196"/>
      <c r="J32" s="255">
        <f>SUM(J25:J31)</f>
        <v>833</v>
      </c>
      <c r="K32" s="179" t="s">
        <v>10</v>
      </c>
      <c r="L32" s="179"/>
      <c r="M32" s="255">
        <f>SUM(M25:M31)</f>
        <v>633</v>
      </c>
      <c r="N32" s="179" t="s">
        <v>10</v>
      </c>
      <c r="O32" s="179"/>
      <c r="P32" s="127">
        <f>SUM(P31:P31)</f>
        <v>0</v>
      </c>
      <c r="Q32" s="99"/>
    </row>
    <row r="33" spans="1:20" ht="25.5" customHeight="1">
      <c r="A33" s="1"/>
      <c r="B33" s="100"/>
      <c r="C33" s="82"/>
      <c r="D33" s="85"/>
      <c r="E33" s="179" t="s">
        <v>11</v>
      </c>
      <c r="F33" s="179"/>
      <c r="G33" s="124">
        <f>+G32*0.18</f>
        <v>0</v>
      </c>
      <c r="H33" s="179" t="s">
        <v>11</v>
      </c>
      <c r="I33" s="179"/>
      <c r="J33" s="256">
        <f>J32*0.18</f>
        <v>149.94</v>
      </c>
      <c r="K33" s="179" t="s">
        <v>11</v>
      </c>
      <c r="L33" s="179"/>
      <c r="M33" s="256">
        <f>M32*0.18</f>
        <v>113.94</v>
      </c>
      <c r="N33" s="179" t="s">
        <v>11</v>
      </c>
      <c r="O33" s="179"/>
      <c r="P33" s="128">
        <f>P32*0.18</f>
        <v>0</v>
      </c>
      <c r="Q33" s="99"/>
    </row>
    <row r="34" spans="1:20" ht="25.5" customHeight="1">
      <c r="A34" s="1"/>
      <c r="B34" s="100"/>
      <c r="C34" s="82"/>
      <c r="D34" s="85"/>
      <c r="E34" s="179" t="s">
        <v>12</v>
      </c>
      <c r="F34" s="179"/>
      <c r="G34" s="124"/>
      <c r="H34" s="179" t="s">
        <v>12</v>
      </c>
      <c r="I34" s="179"/>
      <c r="J34" s="256"/>
      <c r="K34" s="179" t="s">
        <v>170</v>
      </c>
      <c r="L34" s="179"/>
      <c r="M34" s="256"/>
      <c r="N34" s="179" t="s">
        <v>170</v>
      </c>
      <c r="O34" s="179"/>
      <c r="P34" s="129">
        <f>SUM(P32:P33)</f>
        <v>0</v>
      </c>
      <c r="Q34" s="99"/>
      <c r="R34" s="135"/>
      <c r="S34" s="136"/>
    </row>
    <row r="35" spans="1:20" ht="25.5" customHeight="1">
      <c r="A35" s="1"/>
      <c r="B35" s="100"/>
      <c r="C35" s="83"/>
      <c r="D35" s="85"/>
      <c r="E35" s="179" t="s">
        <v>13</v>
      </c>
      <c r="F35" s="179"/>
      <c r="G35" s="124">
        <f>+G32+G33</f>
        <v>0</v>
      </c>
      <c r="H35" s="179" t="s">
        <v>13</v>
      </c>
      <c r="I35" s="179"/>
      <c r="J35" s="256">
        <f>SUM(J32:J34)</f>
        <v>982.94</v>
      </c>
      <c r="K35" s="179" t="s">
        <v>13</v>
      </c>
      <c r="L35" s="179"/>
      <c r="M35" s="257">
        <f>SUM(M32:M34)</f>
        <v>746.94</v>
      </c>
      <c r="N35" s="179" t="s">
        <v>13</v>
      </c>
      <c r="O35" s="179"/>
      <c r="P35" s="130">
        <f>P34*3.56</f>
        <v>0</v>
      </c>
      <c r="Q35" s="99"/>
    </row>
    <row r="36" spans="1:20" ht="14.25" customHeight="1">
      <c r="A36" s="1"/>
      <c r="B36" s="105"/>
      <c r="C36" s="7"/>
      <c r="D36" s="7"/>
      <c r="E36" s="7"/>
      <c r="F36" s="7"/>
      <c r="G36" s="8"/>
      <c r="H36" s="7"/>
      <c r="I36" s="7"/>
      <c r="J36" s="8"/>
      <c r="K36" s="8"/>
      <c r="L36" s="8"/>
      <c r="M36" s="126"/>
      <c r="N36" s="8"/>
      <c r="O36" s="8"/>
      <c r="P36" s="126"/>
      <c r="Q36" s="99"/>
    </row>
    <row r="37" spans="1:20" ht="29.4" customHeight="1">
      <c r="A37" s="1"/>
      <c r="B37" s="106"/>
      <c r="C37" s="3"/>
      <c r="D37" s="3"/>
      <c r="E37" s="9"/>
      <c r="F37" s="9"/>
      <c r="G37" s="9"/>
      <c r="H37" s="9"/>
      <c r="I37" s="9"/>
      <c r="K37" s="9"/>
      <c r="L37" s="9"/>
      <c r="M37" s="9"/>
      <c r="N37" s="9"/>
      <c r="O37" s="9"/>
      <c r="P37" s="9"/>
      <c r="Q37" s="99"/>
    </row>
    <row r="38" spans="1:20" ht="33" customHeight="1">
      <c r="A38" s="1"/>
      <c r="B38" s="180" t="s">
        <v>14</v>
      </c>
      <c r="C38" s="181"/>
      <c r="D38" s="71" t="s">
        <v>151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99"/>
    </row>
    <row r="39" spans="1:20" ht="30.6" customHeight="1">
      <c r="A39" s="1"/>
      <c r="B39" s="177" t="s">
        <v>15</v>
      </c>
      <c r="C39" s="178"/>
      <c r="D39" s="72">
        <v>0.4</v>
      </c>
      <c r="E39" s="73" t="s">
        <v>136</v>
      </c>
      <c r="F39" s="78" cm="1">
        <f t="array" ref="F39">_xlfn.IFS(E39=PUNTAJES!$E$9,PUNTAJES!$F$9,E39=PUNTAJES!$E$10,PUNTAJES!$F$10,E39=PUNTAJES!$E$11,PUNTAJES!$F$11,E39=PUNTAJES!$E$12,PUNTAJES!$F$12,E39=PUNTAJES!$E$13,PUNTAJES!$F$13)</f>
        <v>1</v>
      </c>
      <c r="G39" s="79">
        <f>D39*F39</f>
        <v>0.4</v>
      </c>
      <c r="H39" s="73" t="s">
        <v>138</v>
      </c>
      <c r="I39" s="78" cm="1">
        <f t="array" ref="I39">_xlfn.IFS(H39=PUNTAJES!$E$9,PUNTAJES!$F$9,H39=PUNTAJES!$E$10,PUNTAJES!$F$10,H39=PUNTAJES!$E$11,PUNTAJES!$F$11,H39=PUNTAJES!$E$12,PUNTAJES!$F$12,H39=PUNTAJES!$E$13,PUNTAJES!$F$13)</f>
        <v>2</v>
      </c>
      <c r="J39" s="131">
        <f>D39*I39</f>
        <v>0.8</v>
      </c>
      <c r="K39" s="73" t="s">
        <v>144</v>
      </c>
      <c r="L39" s="78" cm="1">
        <f t="array" ref="L39">_xlfn.IFS(K39=PUNTAJES!$E$9,PUNTAJES!$F$9,K39=PUNTAJES!$E$10,PUNTAJES!$F$10,K39=PUNTAJES!$E$11,PUNTAJES!$F$11,K39=PUNTAJES!$E$12,PUNTAJES!$F$12,K39=PUNTAJES!$E$13,PUNTAJES!$F$13)</f>
        <v>4</v>
      </c>
      <c r="M39" s="131">
        <f>+L39*D39</f>
        <v>1.6</v>
      </c>
      <c r="N39" s="73" t="s">
        <v>138</v>
      </c>
      <c r="O39" s="78" cm="1">
        <f t="array" ref="O39">_xlfn.IFS(N39=PUNTAJES!$E$9,PUNTAJES!$F$9,N39=PUNTAJES!$E$10,PUNTAJES!$F$10,N39=PUNTAJES!$E$11,PUNTAJES!$F$11,N39=PUNTAJES!$E$12,PUNTAJES!$F$12,N39=PUNTAJES!$E$13,PUNTAJES!$F$13)</f>
        <v>2</v>
      </c>
      <c r="P39" s="131">
        <f>D39*O39</f>
        <v>0.8</v>
      </c>
      <c r="Q39" s="99"/>
    </row>
    <row r="40" spans="1:20" ht="30.6" customHeight="1">
      <c r="A40" s="1"/>
      <c r="B40" s="177" t="s">
        <v>152</v>
      </c>
      <c r="C40" s="178"/>
      <c r="D40" s="72">
        <v>0.2</v>
      </c>
      <c r="E40" s="74" t="s">
        <v>135</v>
      </c>
      <c r="F40" s="80" cm="1">
        <f t="array" ref="F40">_xlfn.IFS(E40=PUNTAJES!$B$4,PUNTAJES!$C$4,E40=PUNTAJES!$B$5,PUNTAJES!$C$5,E40=PUNTAJES!$B$6,PUNTAJES!$C$6,E40=PUNTAJES!$B$7,PUNTAJES!$C$7,E40=PUNTAJES!$B$8,PUNTAJES!$C$8,E40=PUNTAJES!$B$9,PUNTAJES!$C$9)</f>
        <v>0</v>
      </c>
      <c r="G40" s="79">
        <f t="shared" ref="G40:G44" si="6">D40*F40</f>
        <v>0</v>
      </c>
      <c r="H40" s="74" t="s">
        <v>123</v>
      </c>
      <c r="I40" s="80" cm="1">
        <f t="array" ref="I40">_xlfn.IFS(H40=PUNTAJES!$B$4,PUNTAJES!$C$4,H40=PUNTAJES!$B$5,PUNTAJES!$C$5,H40=PUNTAJES!$B$6,PUNTAJES!$C$6,H40=PUNTAJES!$B$7,PUNTAJES!$C$7,H40=PUNTAJES!$B$8,PUNTAJES!$C$8,H40=PUNTAJES!$B$9,PUNTAJES!$C$9)</f>
        <v>5</v>
      </c>
      <c r="J40" s="131">
        <f t="shared" ref="J40:J44" si="7">D40*I40</f>
        <v>1</v>
      </c>
      <c r="K40" s="74" t="s">
        <v>123</v>
      </c>
      <c r="L40" s="80" cm="1">
        <f t="array" ref="L40">_xlfn.IFS(K40=PUNTAJES!$B$4,PUNTAJES!$C$4,K40=PUNTAJES!$B$5,PUNTAJES!$C$5,K40=PUNTAJES!$B$6,PUNTAJES!$C$6,K40=PUNTAJES!$B$7,PUNTAJES!$C$7,K40=PUNTAJES!$B$8,PUNTAJES!$C$8,K40=PUNTAJES!$B$9,PUNTAJES!$C$9)</f>
        <v>5</v>
      </c>
      <c r="M40" s="131">
        <f t="shared" ref="M40:M44" si="8">+L40*D40</f>
        <v>1</v>
      </c>
      <c r="N40" s="74" t="s">
        <v>168</v>
      </c>
      <c r="O40" s="80" cm="1">
        <f t="array" ref="O40">_xlfn.IFS(N40=PUNTAJES!$B$4,PUNTAJES!$C$4,N40=PUNTAJES!$B$5,PUNTAJES!$C$5,N40=PUNTAJES!$B$6,PUNTAJES!$C$6,N40=PUNTAJES!$B$7,PUNTAJES!$C$7,N40=PUNTAJES!$B$8,PUNTAJES!$C$8,N40=PUNTAJES!$B$9,PUNTAJES!$C$9)</f>
        <v>2</v>
      </c>
      <c r="P40" s="131">
        <f>D40*O40</f>
        <v>0.4</v>
      </c>
      <c r="Q40" s="99"/>
    </row>
    <row r="41" spans="1:20" ht="30.6" customHeight="1">
      <c r="A41" s="2"/>
      <c r="B41" s="177" t="s">
        <v>140</v>
      </c>
      <c r="C41" s="178"/>
      <c r="D41" s="75">
        <v>0.1</v>
      </c>
      <c r="E41" s="76" t="s">
        <v>150</v>
      </c>
      <c r="F41" s="81" cm="1">
        <f t="array" ref="F41">_xlfn.IFS(E41=PUNTAJES!$B$12,PUNTAJES!$C$12,E41=PUNTAJES!$B$13,PUNTAJES!$C$13,E41=PUNTAJES!$B$14,PUNTAJES!$C$14,E41=PUNTAJES!$B$15,PUNTAJES!$C$15,E41=PUNTAJES!$B$16,PUNTAJES!$C$16)</f>
        <v>1</v>
      </c>
      <c r="G41" s="79">
        <f t="shared" si="6"/>
        <v>0.1</v>
      </c>
      <c r="H41" s="76" t="s">
        <v>148</v>
      </c>
      <c r="I41" s="81" cm="1">
        <f t="array" ref="I41">_xlfn.IFS(H41=PUNTAJES!$B$12,PUNTAJES!$C$12,H41=PUNTAJES!$B$13,PUNTAJES!$C$13,H41=PUNTAJES!$B$14,PUNTAJES!$C$14,H41=PUNTAJES!$B$15,PUNTAJES!$C$15,H41=PUNTAJES!$B$16,PUNTAJES!$C$16)</f>
        <v>3</v>
      </c>
      <c r="J41" s="131">
        <f t="shared" si="7"/>
        <v>0.30000000000000004</v>
      </c>
      <c r="K41" s="76" t="s">
        <v>148</v>
      </c>
      <c r="L41" s="81" cm="1">
        <f t="array" ref="L41">_xlfn.IFS(K41=PUNTAJES!$B$12,PUNTAJES!$C$12,K41=PUNTAJES!$B$13,PUNTAJES!$C$13,K41=PUNTAJES!$B$14,PUNTAJES!$C$14,K41=PUNTAJES!$B$15,PUNTAJES!$C$15,K41=PUNTAJES!$B$16,PUNTAJES!$C$16)</f>
        <v>3</v>
      </c>
      <c r="M41" s="131">
        <f t="shared" si="8"/>
        <v>0.30000000000000004</v>
      </c>
      <c r="N41" s="76" t="s">
        <v>150</v>
      </c>
      <c r="O41" s="81" cm="1">
        <f t="array" ref="O41">_xlfn.IFS(N41=PUNTAJES!$B$12,PUNTAJES!$C$12,N41=PUNTAJES!$B$13,PUNTAJES!$C$13,N41=PUNTAJES!$B$14,PUNTAJES!$C$14,N41=PUNTAJES!$B$15,PUNTAJES!$C$15,N41=PUNTAJES!$B$16,PUNTAJES!$C$16)</f>
        <v>1</v>
      </c>
      <c r="P41" s="131">
        <f>D41*O41</f>
        <v>0.1</v>
      </c>
      <c r="Q41" s="107"/>
    </row>
    <row r="42" spans="1:20" ht="30.6" customHeight="1">
      <c r="A42" s="1"/>
      <c r="B42" s="177" t="s">
        <v>159</v>
      </c>
      <c r="C42" s="178"/>
      <c r="D42" s="72">
        <v>0.15</v>
      </c>
      <c r="E42" s="74" t="s">
        <v>163</v>
      </c>
      <c r="F42" s="80" cm="1">
        <f t="array" ref="F42">_xlfn.IFS(E42=PUNTAJES!$B$19,PUNTAJES!$C$19,E42=PUNTAJES!$B$20,PUNTAJES!$C$20,E42=PUNTAJES!$B$21,PUNTAJES!$C$21)</f>
        <v>0</v>
      </c>
      <c r="G42" s="79">
        <f t="shared" si="6"/>
        <v>0</v>
      </c>
      <c r="H42" s="74" t="s">
        <v>163</v>
      </c>
      <c r="I42" s="80" cm="1">
        <f t="array" ref="I42">_xlfn.IFS(H42=PUNTAJES!$B$19,PUNTAJES!$C$19,H42=PUNTAJES!$B$20,PUNTAJES!$C$20,H42=PUNTAJES!$B$21,PUNTAJES!$C$21)</f>
        <v>0</v>
      </c>
      <c r="J42" s="131">
        <f t="shared" si="7"/>
        <v>0</v>
      </c>
      <c r="K42" s="74" t="s">
        <v>163</v>
      </c>
      <c r="L42" s="80" cm="1">
        <f t="array" ref="L42">_xlfn.IFS(K42=PUNTAJES!$B$19,PUNTAJES!$C$19,K42=PUNTAJES!$B$20,PUNTAJES!$C$20,K42=PUNTAJES!$B$21,PUNTAJES!$C$21)</f>
        <v>0</v>
      </c>
      <c r="M42" s="131">
        <f t="shared" si="8"/>
        <v>0</v>
      </c>
      <c r="N42" s="74" t="s">
        <v>161</v>
      </c>
      <c r="O42" s="80" cm="1">
        <f t="array" ref="O42">_xlfn.IFS(N42=PUNTAJES!$B$19,PUNTAJES!$C$19,N42=PUNTAJES!$B$20,PUNTAJES!$C$20,N42=PUNTAJES!$B$21,PUNTAJES!$C$21)</f>
        <v>5</v>
      </c>
      <c r="P42" s="131">
        <f>D42*O42</f>
        <v>0.75</v>
      </c>
      <c r="Q42" s="99"/>
    </row>
    <row r="43" spans="1:20" ht="30.6" customHeight="1">
      <c r="A43" s="1"/>
      <c r="B43" s="177" t="s">
        <v>154</v>
      </c>
      <c r="C43" s="178"/>
      <c r="D43" s="72">
        <v>0.05</v>
      </c>
      <c r="E43" s="74" t="s">
        <v>145</v>
      </c>
      <c r="F43" s="80" cm="1">
        <f t="array" ref="F43">_xlfn.IFS(E43=PUNTAJES!$H$9,PUNTAJES!$I$9,E43=PUNTAJES!$H$10,PUNTAJES!$I$10,E43=PUNTAJES!$H$11,PUNTAJES!$I$11,E43=PUNTAJES!$H$12,PUNTAJES!$I$12)</f>
        <v>1</v>
      </c>
      <c r="G43" s="79">
        <f t="shared" si="6"/>
        <v>0.05</v>
      </c>
      <c r="H43" s="74" t="s">
        <v>142</v>
      </c>
      <c r="I43" s="80" cm="1">
        <f t="array" ref="I43">_xlfn.IFS(H43=PUNTAJES!$H$9,PUNTAJES!$I$9,H43=PUNTAJES!$H$10,PUNTAJES!$I$10,H43=PUNTAJES!$H$11,PUNTAJES!$I$11,H43=PUNTAJES!$H$12,PUNTAJES!$I$12)</f>
        <v>2</v>
      </c>
      <c r="J43" s="131">
        <f t="shared" si="7"/>
        <v>0.1</v>
      </c>
      <c r="K43" s="74" t="s">
        <v>142</v>
      </c>
      <c r="L43" s="80" cm="1">
        <f t="array" ref="L43">_xlfn.IFS(K43=PUNTAJES!$H$9,PUNTAJES!$I$9,K43=PUNTAJES!$H$10,PUNTAJES!$I$10,K43=PUNTAJES!$H$11,PUNTAJES!$I$11,K43=PUNTAJES!$H$12,PUNTAJES!$I$12)</f>
        <v>2</v>
      </c>
      <c r="M43" s="131">
        <f t="shared" si="8"/>
        <v>0.1</v>
      </c>
      <c r="N43" s="74" t="s">
        <v>142</v>
      </c>
      <c r="O43" s="80" cm="1">
        <f t="array" ref="O43">_xlfn.IFS(N43=PUNTAJES!$H$9,PUNTAJES!$I$9,N43=PUNTAJES!$H$10,PUNTAJES!$I$10,N43=PUNTAJES!$H$11,PUNTAJES!$I$11,N43=PUNTAJES!$H$12,PUNTAJES!$I$12)</f>
        <v>2</v>
      </c>
      <c r="P43" s="131">
        <f>D43*O43</f>
        <v>0.1</v>
      </c>
      <c r="Q43" s="99"/>
    </row>
    <row r="44" spans="1:20" ht="30.6" customHeight="1" thickBot="1">
      <c r="A44" s="1"/>
      <c r="B44" s="177" t="s">
        <v>121</v>
      </c>
      <c r="C44" s="178"/>
      <c r="D44" s="72">
        <v>0.1</v>
      </c>
      <c r="E44" s="74" t="s">
        <v>130</v>
      </c>
      <c r="F44" s="80" cm="1">
        <f t="array" ref="F44">_xlfn.IFS(E44=PUNTAJES!$E$4,PUNTAJES!$F$4,E44=PUNTAJES!$E$5,PUNTAJES!$F$5,E44=PUNTAJES!$E$6,PUNTAJES!$F$6)</f>
        <v>1</v>
      </c>
      <c r="G44" s="115">
        <f t="shared" si="6"/>
        <v>0.1</v>
      </c>
      <c r="H44" s="74" t="s">
        <v>124</v>
      </c>
      <c r="I44" s="80" cm="1">
        <f t="array" ref="I44">_xlfn.IFS(H44=PUNTAJES!$E$4,PUNTAJES!$F$4,H44=PUNTAJES!$E$5,PUNTAJES!$F$5,H44=PUNTAJES!$E$6,PUNTAJES!$F$6)</f>
        <v>3</v>
      </c>
      <c r="J44" s="132">
        <f t="shared" si="7"/>
        <v>0.30000000000000004</v>
      </c>
      <c r="K44" s="74" t="s">
        <v>124</v>
      </c>
      <c r="L44" s="80" cm="1">
        <f t="array" ref="L44">_xlfn.IFS(K44=PUNTAJES!$E$4,PUNTAJES!$F$4,K44=PUNTAJES!$E$5,PUNTAJES!$F$5,K44=PUNTAJES!$E$6,PUNTAJES!$F$6)</f>
        <v>3</v>
      </c>
      <c r="M44" s="131">
        <f t="shared" si="8"/>
        <v>0.30000000000000004</v>
      </c>
      <c r="N44" s="74" t="s">
        <v>124</v>
      </c>
      <c r="O44" s="80" cm="1">
        <f t="array" ref="O44">_xlfn.IFS(N44=PUNTAJES!$E$4,PUNTAJES!$F$4,N44=PUNTAJES!$E$5,PUNTAJES!$F$5,N44=PUNTAJES!$E$6,PUNTAJES!$F$6)</f>
        <v>3</v>
      </c>
      <c r="P44" s="132">
        <f>D44*O44</f>
        <v>0.30000000000000004</v>
      </c>
      <c r="Q44" s="99"/>
    </row>
    <row r="45" spans="1:20" ht="30.6" customHeight="1" thickBot="1">
      <c r="A45" s="1"/>
      <c r="B45" s="177" t="s">
        <v>13</v>
      </c>
      <c r="C45" s="178"/>
      <c r="D45" s="77">
        <f>SUM(D39:D44)</f>
        <v>1.0000000000000002</v>
      </c>
      <c r="E45" s="84" t="s">
        <v>156</v>
      </c>
      <c r="F45" s="114">
        <f>SUM(F39:F44)</f>
        <v>4</v>
      </c>
      <c r="G45" s="116">
        <f>SUM(G39:G44)</f>
        <v>0.65</v>
      </c>
      <c r="H45" s="84" t="s">
        <v>156</v>
      </c>
      <c r="I45" s="114">
        <f>SUM(I39:I44)</f>
        <v>15</v>
      </c>
      <c r="J45" s="133">
        <f>SUM(J39:J44)</f>
        <v>2.5</v>
      </c>
      <c r="K45" s="84" t="s">
        <v>156</v>
      </c>
      <c r="L45" s="114">
        <f>SUM(L39:L44)</f>
        <v>17</v>
      </c>
      <c r="M45" s="138">
        <f>SUM(M39:M44)</f>
        <v>3.3000000000000007</v>
      </c>
      <c r="N45" s="84" t="s">
        <v>156</v>
      </c>
      <c r="O45" s="114">
        <f>SUM(O39:O44)</f>
        <v>15</v>
      </c>
      <c r="P45" s="133">
        <f>SUM(P39:P44)</f>
        <v>2.4500000000000002</v>
      </c>
      <c r="Q45" s="99"/>
      <c r="T45" s="137"/>
    </row>
    <row r="46" spans="1:20" ht="31.8" customHeight="1">
      <c r="A46" s="1"/>
      <c r="B46" s="108"/>
      <c r="C46" s="194" t="s">
        <v>16</v>
      </c>
      <c r="D46" s="195"/>
      <c r="E46" s="189"/>
      <c r="F46" s="190"/>
      <c r="G46" s="192"/>
      <c r="H46" s="189"/>
      <c r="I46" s="190"/>
      <c r="J46" s="192"/>
      <c r="K46" s="189"/>
      <c r="L46" s="190"/>
      <c r="M46" s="192"/>
      <c r="N46" s="189" t="s">
        <v>166</v>
      </c>
      <c r="O46" s="190"/>
      <c r="P46" s="192"/>
      <c r="Q46" s="99"/>
    </row>
    <row r="47" spans="1:20" ht="31.8" customHeight="1">
      <c r="A47" s="1"/>
      <c r="B47" s="108"/>
      <c r="C47" s="187" t="s">
        <v>158</v>
      </c>
      <c r="D47" s="193"/>
      <c r="E47" s="189"/>
      <c r="F47" s="190"/>
      <c r="G47" s="191"/>
      <c r="H47" s="189"/>
      <c r="I47" s="190"/>
      <c r="J47" s="191"/>
      <c r="K47" s="189"/>
      <c r="L47" s="190"/>
      <c r="M47" s="191"/>
      <c r="N47" s="189" t="s">
        <v>167</v>
      </c>
      <c r="O47" s="190"/>
      <c r="P47" s="191"/>
      <c r="Q47" s="99"/>
    </row>
    <row r="48" spans="1:20" ht="31.8" customHeight="1">
      <c r="A48" s="1"/>
      <c r="B48" s="108"/>
      <c r="C48" s="187" t="s">
        <v>17</v>
      </c>
      <c r="D48" s="188"/>
      <c r="E48" s="189"/>
      <c r="F48" s="190"/>
      <c r="G48" s="191"/>
      <c r="H48" s="189"/>
      <c r="I48" s="190"/>
      <c r="J48" s="191"/>
      <c r="K48" s="189"/>
      <c r="L48" s="190"/>
      <c r="M48" s="191"/>
      <c r="N48" s="189" t="s">
        <v>169</v>
      </c>
      <c r="O48" s="190"/>
      <c r="P48" s="191"/>
      <c r="Q48" s="99"/>
    </row>
    <row r="49" spans="1:17" ht="36.6" customHeight="1">
      <c r="A49" s="1"/>
      <c r="B49" s="106"/>
      <c r="C49" s="3"/>
      <c r="D49" s="3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99"/>
    </row>
    <row r="50" spans="1:17" ht="29.4" customHeight="1">
      <c r="A50" s="2"/>
      <c r="B50" s="182" t="s">
        <v>18</v>
      </c>
      <c r="C50" s="183"/>
      <c r="D50" s="183"/>
      <c r="E50" s="184"/>
      <c r="F50" s="184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07"/>
    </row>
    <row r="51" spans="1:17" ht="33.6" customHeight="1">
      <c r="A51" s="2"/>
      <c r="B51" s="109"/>
      <c r="C51" s="12"/>
      <c r="D51" s="12"/>
      <c r="E51" s="185"/>
      <c r="F51" s="185"/>
      <c r="G51" s="186"/>
      <c r="H51" s="186"/>
      <c r="I51" s="186"/>
      <c r="J51" s="186"/>
      <c r="K51" s="186"/>
      <c r="L51" s="186"/>
      <c r="M51" s="186"/>
      <c r="N51" s="186"/>
      <c r="O51" s="186"/>
      <c r="P51" s="186"/>
      <c r="Q51" s="107"/>
    </row>
    <row r="52" spans="1:17" ht="27.6" customHeight="1">
      <c r="A52" s="2"/>
      <c r="B52" s="106"/>
      <c r="C52" s="13"/>
      <c r="D52" s="13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07"/>
    </row>
    <row r="53" spans="1:17" ht="14.25" customHeight="1" thickBot="1">
      <c r="A53" s="1"/>
      <c r="B53" s="110"/>
      <c r="C53" s="111"/>
      <c r="D53" s="111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3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</sheetData>
  <mergeCells count="132">
    <mergeCell ref="K31:L31"/>
    <mergeCell ref="K32:L32"/>
    <mergeCell ref="B44:C44"/>
    <mergeCell ref="B45:C45"/>
    <mergeCell ref="C46:D46"/>
    <mergeCell ref="K12:M12"/>
    <mergeCell ref="K46:M46"/>
    <mergeCell ref="E46:G46"/>
    <mergeCell ref="H46:J46"/>
    <mergeCell ref="N47:P47"/>
    <mergeCell ref="K47:M47"/>
    <mergeCell ref="E31:F31"/>
    <mergeCell ref="H31:I31"/>
    <mergeCell ref="N31:O31"/>
    <mergeCell ref="E32:F32"/>
    <mergeCell ref="H32:I32"/>
    <mergeCell ref="N32:O32"/>
    <mergeCell ref="E26:F26"/>
    <mergeCell ref="H26:I26"/>
    <mergeCell ref="K26:L26"/>
    <mergeCell ref="E29:F29"/>
    <mergeCell ref="B50:D50"/>
    <mergeCell ref="E50:P52"/>
    <mergeCell ref="C48:D48"/>
    <mergeCell ref="E48:G48"/>
    <mergeCell ref="H48:J48"/>
    <mergeCell ref="N48:P48"/>
    <mergeCell ref="N46:P46"/>
    <mergeCell ref="C47:D47"/>
    <mergeCell ref="E47:G47"/>
    <mergeCell ref="H47:J47"/>
    <mergeCell ref="K48:M48"/>
    <mergeCell ref="B43:C43"/>
    <mergeCell ref="E33:F33"/>
    <mergeCell ref="H33:I33"/>
    <mergeCell ref="N33:O33"/>
    <mergeCell ref="E34:F34"/>
    <mergeCell ref="H34:I34"/>
    <mergeCell ref="N34:O34"/>
    <mergeCell ref="E35:F35"/>
    <mergeCell ref="H35:I35"/>
    <mergeCell ref="N35:O35"/>
    <mergeCell ref="B38:C38"/>
    <mergeCell ref="B39:C39"/>
    <mergeCell ref="B40:C40"/>
    <mergeCell ref="B41:C41"/>
    <mergeCell ref="B42:C42"/>
    <mergeCell ref="K33:L33"/>
    <mergeCell ref="K34:L34"/>
    <mergeCell ref="K35:L35"/>
    <mergeCell ref="N13:P13"/>
    <mergeCell ref="B13:B14"/>
    <mergeCell ref="C13:C14"/>
    <mergeCell ref="D13:D14"/>
    <mergeCell ref="E13:G13"/>
    <mergeCell ref="H13:J13"/>
    <mergeCell ref="E14:F14"/>
    <mergeCell ref="H14:I14"/>
    <mergeCell ref="N14:O14"/>
    <mergeCell ref="K13:M13"/>
    <mergeCell ref="K14:L14"/>
    <mergeCell ref="C10:P10"/>
    <mergeCell ref="C11:P11"/>
    <mergeCell ref="E12:G12"/>
    <mergeCell ref="H12:J12"/>
    <mergeCell ref="N12:P12"/>
    <mergeCell ref="B2:B5"/>
    <mergeCell ref="C2:P3"/>
    <mergeCell ref="C4:P5"/>
    <mergeCell ref="C7:P7"/>
    <mergeCell ref="C9:P9"/>
    <mergeCell ref="C8:P8"/>
    <mergeCell ref="E30:F30"/>
    <mergeCell ref="H30:I30"/>
    <mergeCell ref="N30:O30"/>
    <mergeCell ref="K25:L25"/>
    <mergeCell ref="K30:L30"/>
    <mergeCell ref="N26:O26"/>
    <mergeCell ref="N29:O29"/>
    <mergeCell ref="E28:F28"/>
    <mergeCell ref="H28:I28"/>
    <mergeCell ref="K28:L28"/>
    <mergeCell ref="H29:I29"/>
    <mergeCell ref="K29:L29"/>
    <mergeCell ref="E15:F15"/>
    <mergeCell ref="H15:I15"/>
    <mergeCell ref="K15:L15"/>
    <mergeCell ref="N15:O15"/>
    <mergeCell ref="E25:F25"/>
    <mergeCell ref="H25:I25"/>
    <mergeCell ref="N25:O25"/>
    <mergeCell ref="E17:F17"/>
    <mergeCell ref="H17:I17"/>
    <mergeCell ref="K17:L17"/>
    <mergeCell ref="N17:O17"/>
    <mergeCell ref="E16:F16"/>
    <mergeCell ref="H16:I16"/>
    <mergeCell ref="K16:L16"/>
    <mergeCell ref="N16:O16"/>
    <mergeCell ref="E19:F19"/>
    <mergeCell ref="H19:I19"/>
    <mergeCell ref="K19:L19"/>
    <mergeCell ref="N19:O19"/>
    <mergeCell ref="E18:F18"/>
    <mergeCell ref="H18:I18"/>
    <mergeCell ref="K18:L18"/>
    <mergeCell ref="N18:O18"/>
    <mergeCell ref="E21:F21"/>
    <mergeCell ref="H21:I21"/>
    <mergeCell ref="K21:L21"/>
    <mergeCell ref="N21:O21"/>
    <mergeCell ref="E20:F20"/>
    <mergeCell ref="H20:I20"/>
    <mergeCell ref="K20:L20"/>
    <mergeCell ref="N20:O20"/>
    <mergeCell ref="E24:F24"/>
    <mergeCell ref="H24:I24"/>
    <mergeCell ref="K24:L24"/>
    <mergeCell ref="N24:O24"/>
    <mergeCell ref="E22:F22"/>
    <mergeCell ref="H22:I22"/>
    <mergeCell ref="K22:L22"/>
    <mergeCell ref="N22:O22"/>
    <mergeCell ref="E23:F23"/>
    <mergeCell ref="H23:I23"/>
    <mergeCell ref="K23:L23"/>
    <mergeCell ref="N23:O23"/>
    <mergeCell ref="N28:O28"/>
    <mergeCell ref="E27:F27"/>
    <mergeCell ref="H27:I27"/>
    <mergeCell ref="K27:L27"/>
    <mergeCell ref="N27:O27"/>
  </mergeCells>
  <conditionalFormatting sqref="G38 J38:P38 G49:P4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E43 H43 N43 K43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E44 H44 N44 K44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E41 H41 N41 K41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E40 H40 N40 K40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E39 H39 N39 K39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E42 H42 N42 K42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8"/>
      <c r="C2" s="151" t="s">
        <v>157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218"/>
      <c r="Q2" s="197"/>
      <c r="R2" s="198"/>
      <c r="S2" s="199"/>
      <c r="T2" s="98"/>
    </row>
    <row r="3" spans="1:20" ht="33" customHeight="1">
      <c r="A3" s="1"/>
      <c r="B3" s="149"/>
      <c r="C3" s="153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219"/>
      <c r="Q3" s="200"/>
      <c r="R3" s="201"/>
      <c r="S3" s="201"/>
      <c r="T3" s="99"/>
    </row>
    <row r="4" spans="1:20" ht="33" customHeight="1">
      <c r="A4" s="1"/>
      <c r="B4" s="149"/>
      <c r="C4" s="155" t="s">
        <v>0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220"/>
      <c r="Q4" s="200"/>
      <c r="R4" s="201"/>
      <c r="S4" s="201"/>
      <c r="T4" s="99"/>
    </row>
    <row r="5" spans="1:20" ht="33" customHeight="1">
      <c r="A5" s="1"/>
      <c r="B5" s="150"/>
      <c r="C5" s="153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219"/>
      <c r="Q5" s="202"/>
      <c r="R5" s="203"/>
      <c r="S5" s="203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57" t="s">
        <v>173</v>
      </c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99"/>
    </row>
    <row r="8" spans="1:20" ht="33" customHeight="1">
      <c r="A8" s="1"/>
      <c r="B8" s="101" t="s">
        <v>2</v>
      </c>
      <c r="C8" s="143">
        <v>45555</v>
      </c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99"/>
    </row>
    <row r="9" spans="1:20" ht="33" customHeight="1">
      <c r="A9" s="1"/>
      <c r="B9" s="101" t="s">
        <v>3</v>
      </c>
      <c r="C9" s="143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99"/>
    </row>
    <row r="10" spans="1:20" ht="33" customHeight="1">
      <c r="A10" s="1"/>
      <c r="B10" s="101" t="s">
        <v>4</v>
      </c>
      <c r="C10" s="143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99"/>
    </row>
    <row r="11" spans="1:20" ht="33" customHeight="1">
      <c r="A11" s="1"/>
      <c r="B11" s="101" t="s">
        <v>5</v>
      </c>
      <c r="C11" s="145">
        <v>3.5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99"/>
    </row>
    <row r="12" spans="1:20" ht="14.25" customHeight="1">
      <c r="A12" s="1"/>
      <c r="B12" s="102"/>
      <c r="C12" s="5"/>
      <c r="D12" s="6"/>
      <c r="E12" s="146"/>
      <c r="F12" s="146"/>
      <c r="G12" s="147"/>
      <c r="H12" s="146"/>
      <c r="I12" s="146"/>
      <c r="J12" s="147"/>
      <c r="K12" s="146"/>
      <c r="L12" s="146"/>
      <c r="M12" s="147"/>
      <c r="N12" s="210"/>
      <c r="O12" s="210"/>
      <c r="P12" s="147"/>
      <c r="Q12" s="210"/>
      <c r="R12" s="210"/>
      <c r="S12" s="147"/>
      <c r="T12" s="99"/>
    </row>
    <row r="13" spans="1:20" ht="52.8" customHeight="1">
      <c r="A13" s="1"/>
      <c r="B13" s="161"/>
      <c r="C13" s="225" t="s">
        <v>6</v>
      </c>
      <c r="D13" s="226"/>
      <c r="E13" s="165" t="s">
        <v>164</v>
      </c>
      <c r="F13" s="166"/>
      <c r="G13" s="167"/>
      <c r="H13" s="168" t="s">
        <v>175</v>
      </c>
      <c r="I13" s="169"/>
      <c r="J13" s="209"/>
      <c r="K13" s="158" t="s">
        <v>176</v>
      </c>
      <c r="L13" s="159"/>
      <c r="M13" s="160"/>
      <c r="N13" s="99"/>
    </row>
    <row r="14" spans="1:20" ht="33.6" customHeight="1">
      <c r="A14" s="1"/>
      <c r="B14" s="162"/>
      <c r="C14" s="227"/>
      <c r="D14" s="228"/>
      <c r="E14" s="221" t="s">
        <v>8</v>
      </c>
      <c r="F14" s="222"/>
      <c r="G14" s="86" t="s">
        <v>9</v>
      </c>
      <c r="H14" s="223" t="s">
        <v>8</v>
      </c>
      <c r="I14" s="224"/>
      <c r="J14" s="87" t="s">
        <v>9</v>
      </c>
      <c r="K14" s="171" t="s">
        <v>8</v>
      </c>
      <c r="L14" s="172"/>
      <c r="M14" s="95" t="s">
        <v>9</v>
      </c>
      <c r="N14" s="99"/>
    </row>
    <row r="15" spans="1:20" ht="88.2" customHeight="1">
      <c r="A15" s="1"/>
      <c r="B15" s="103" t="s">
        <v>174</v>
      </c>
      <c r="C15" s="216">
        <v>2</v>
      </c>
      <c r="D15" s="217"/>
      <c r="E15" s="211"/>
      <c r="F15" s="212"/>
      <c r="G15" s="88">
        <f>C15*E15</f>
        <v>0</v>
      </c>
      <c r="H15" s="215">
        <f>(36/1.18)*3.5</f>
        <v>106.77966101694915</v>
      </c>
      <c r="I15" s="212"/>
      <c r="J15" s="92">
        <f>C15*H15</f>
        <v>213.5593220338983</v>
      </c>
      <c r="K15" s="229">
        <v>169.49</v>
      </c>
      <c r="L15" s="229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14" t="s">
        <v>10</v>
      </c>
      <c r="F16" s="214"/>
      <c r="G16" s="89">
        <f>SUM(G15:G15)</f>
        <v>0</v>
      </c>
      <c r="H16" s="214" t="s">
        <v>10</v>
      </c>
      <c r="I16" s="214"/>
      <c r="J16" s="93">
        <f>SUM(J15:J15)</f>
        <v>213.5593220338983</v>
      </c>
      <c r="K16" s="214" t="s">
        <v>10</v>
      </c>
      <c r="L16" s="214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14" t="s">
        <v>11</v>
      </c>
      <c r="F17" s="214"/>
      <c r="G17" s="90">
        <f>G16*0.18</f>
        <v>0</v>
      </c>
      <c r="H17" s="214" t="s">
        <v>11</v>
      </c>
      <c r="I17" s="214"/>
      <c r="J17" s="94">
        <f>J16*0.18</f>
        <v>38.440677966101696</v>
      </c>
      <c r="K17" s="214" t="s">
        <v>11</v>
      </c>
      <c r="L17" s="214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14" t="s">
        <v>13</v>
      </c>
      <c r="F18" s="214"/>
      <c r="G18" s="90">
        <f>SUM(G16:G17)</f>
        <v>0</v>
      </c>
      <c r="H18" s="214" t="s">
        <v>13</v>
      </c>
      <c r="I18" s="214"/>
      <c r="J18" s="94">
        <f>SUM(J16:J17)</f>
        <v>252</v>
      </c>
      <c r="K18" s="214" t="s">
        <v>13</v>
      </c>
      <c r="L18" s="214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3"/>
      <c r="Q20" s="208"/>
      <c r="R20" s="70"/>
      <c r="S20" s="10"/>
      <c r="T20" s="99"/>
    </row>
    <row r="21" spans="1:20" ht="33" customHeight="1">
      <c r="A21" s="1"/>
      <c r="B21" s="180" t="s">
        <v>14</v>
      </c>
      <c r="C21" s="181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77" t="s">
        <v>15</v>
      </c>
      <c r="C22" s="178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77" t="s">
        <v>152</v>
      </c>
      <c r="C23" s="178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77" t="s">
        <v>140</v>
      </c>
      <c r="C24" s="178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143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77" t="s">
        <v>153</v>
      </c>
      <c r="C25" s="178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77" t="s">
        <v>154</v>
      </c>
      <c r="C26" s="178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77" t="s">
        <v>155</v>
      </c>
      <c r="C27" s="178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77" t="s">
        <v>13</v>
      </c>
      <c r="C28" s="178"/>
      <c r="D28" s="77">
        <f>SUM(D22:D27)</f>
        <v>1</v>
      </c>
      <c r="E28" s="84" t="s">
        <v>156</v>
      </c>
      <c r="F28" s="114">
        <f>SUM(F22:F27)</f>
        <v>23</v>
      </c>
      <c r="G28" s="116">
        <f>SUM(G22:G27)</f>
        <v>3.75</v>
      </c>
      <c r="H28" s="84" t="s">
        <v>156</v>
      </c>
      <c r="I28" s="114">
        <f>SUM(I22:I27)</f>
        <v>23</v>
      </c>
      <c r="J28" s="116">
        <f>SUM(J22:J27)</f>
        <v>3.95</v>
      </c>
      <c r="K28" s="84" t="s">
        <v>156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194" t="s">
        <v>16</v>
      </c>
      <c r="D29" s="195"/>
      <c r="E29" s="189"/>
      <c r="F29" s="190"/>
      <c r="G29" s="192"/>
      <c r="H29" s="189"/>
      <c r="I29" s="190"/>
      <c r="J29" s="192"/>
      <c r="K29" s="189"/>
      <c r="L29" s="190"/>
      <c r="M29" s="192"/>
      <c r="N29" s="189"/>
      <c r="O29" s="190"/>
      <c r="P29" s="192"/>
      <c r="Q29" s="189"/>
      <c r="R29" s="190"/>
      <c r="S29" s="192"/>
      <c r="T29" s="99"/>
    </row>
    <row r="30" spans="1:20" ht="31.8" customHeight="1">
      <c r="A30" s="1"/>
      <c r="B30" s="108"/>
      <c r="C30" s="187" t="s">
        <v>158</v>
      </c>
      <c r="D30" s="193"/>
      <c r="E30" s="189"/>
      <c r="F30" s="190"/>
      <c r="G30" s="191"/>
      <c r="H30" s="189"/>
      <c r="I30" s="190"/>
      <c r="J30" s="191"/>
      <c r="K30" s="189"/>
      <c r="L30" s="190"/>
      <c r="M30" s="191"/>
      <c r="N30" s="189"/>
      <c r="O30" s="190"/>
      <c r="P30" s="191"/>
      <c r="Q30" s="189"/>
      <c r="R30" s="190"/>
      <c r="S30" s="191"/>
      <c r="T30" s="99"/>
    </row>
    <row r="31" spans="1:20" ht="31.8" customHeight="1">
      <c r="A31" s="1"/>
      <c r="B31" s="108"/>
      <c r="C31" s="187" t="s">
        <v>17</v>
      </c>
      <c r="D31" s="188"/>
      <c r="E31" s="189"/>
      <c r="F31" s="190"/>
      <c r="G31" s="191"/>
      <c r="H31" s="189"/>
      <c r="I31" s="190"/>
      <c r="J31" s="191"/>
      <c r="K31" s="189"/>
      <c r="L31" s="190"/>
      <c r="M31" s="191"/>
      <c r="N31" s="189"/>
      <c r="O31" s="190"/>
      <c r="P31" s="191"/>
      <c r="Q31" s="189"/>
      <c r="R31" s="190"/>
      <c r="S31" s="191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0"/>
      <c r="O32" s="231"/>
      <c r="P32" s="232"/>
      <c r="Q32" s="11"/>
      <c r="R32" s="11"/>
      <c r="S32" s="11"/>
      <c r="T32" s="99"/>
    </row>
    <row r="33" spans="1:20" ht="29.4" customHeight="1">
      <c r="A33" s="2"/>
      <c r="B33" s="207" t="s">
        <v>18</v>
      </c>
      <c r="C33" s="208"/>
      <c r="D33" s="208"/>
      <c r="E33" s="204"/>
      <c r="F33" s="204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107"/>
    </row>
    <row r="34" spans="1:20" ht="14.25" customHeight="1">
      <c r="A34" s="2"/>
      <c r="B34" s="109"/>
      <c r="C34" s="12"/>
      <c r="D34" s="12"/>
      <c r="E34" s="205"/>
      <c r="F34" s="205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5"/>
      <c r="T34" s="107"/>
    </row>
    <row r="35" spans="1:20" ht="14.25" customHeight="1">
      <c r="A35" s="2"/>
      <c r="B35" s="106"/>
      <c r="C35" s="13"/>
      <c r="D35" s="13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39" t="s">
        <v>100</v>
      </c>
      <c r="C2" s="240"/>
      <c r="D2" s="240"/>
      <c r="E2" s="240"/>
      <c r="F2" s="241"/>
    </row>
    <row r="3" spans="2:6" ht="15" thickBot="1">
      <c r="B3" s="233" t="s">
        <v>99</v>
      </c>
      <c r="C3" s="234"/>
      <c r="D3" s="234"/>
      <c r="E3" s="234"/>
      <c r="F3" s="235"/>
    </row>
    <row r="4" spans="2:6" ht="15" thickBot="1">
      <c r="B4" s="236" t="s">
        <v>97</v>
      </c>
      <c r="C4" s="237"/>
      <c r="D4" s="237"/>
      <c r="E4" s="237"/>
      <c r="F4" s="238"/>
    </row>
    <row r="5" spans="2:6" ht="15" thickBot="1">
      <c r="B5" s="236" t="s">
        <v>98</v>
      </c>
      <c r="C5" s="237"/>
      <c r="D5" s="237"/>
      <c r="E5" s="237"/>
      <c r="F5" s="238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7">
        <v>1</v>
      </c>
      <c r="C7" s="245" t="s">
        <v>91</v>
      </c>
      <c r="D7" s="28" t="s">
        <v>61</v>
      </c>
      <c r="E7" s="26">
        <v>5</v>
      </c>
      <c r="F7" s="242"/>
    </row>
    <row r="8" spans="2:6" ht="26.25" customHeight="1">
      <c r="B8" s="248"/>
      <c r="C8" s="246"/>
      <c r="D8" s="29" t="s">
        <v>62</v>
      </c>
      <c r="E8" s="24">
        <v>4</v>
      </c>
      <c r="F8" s="243"/>
    </row>
    <row r="9" spans="2:6" ht="26.25" customHeight="1">
      <c r="B9" s="248"/>
      <c r="C9" s="246"/>
      <c r="D9" s="29" t="s">
        <v>63</v>
      </c>
      <c r="E9" s="24">
        <v>3</v>
      </c>
      <c r="F9" s="243"/>
    </row>
    <row r="10" spans="2:6" ht="26.25" customHeight="1">
      <c r="B10" s="248"/>
      <c r="C10" s="246"/>
      <c r="D10" s="29" t="s">
        <v>64</v>
      </c>
      <c r="E10" s="24">
        <v>2</v>
      </c>
      <c r="F10" s="243"/>
    </row>
    <row r="11" spans="2:6" ht="26.25" customHeight="1" thickBot="1">
      <c r="B11" s="248"/>
      <c r="C11" s="246"/>
      <c r="D11" s="30" t="s">
        <v>65</v>
      </c>
      <c r="E11" s="27">
        <v>1</v>
      </c>
      <c r="F11" s="244"/>
    </row>
    <row r="12" spans="2:6" ht="26.25" customHeight="1">
      <c r="B12" s="247">
        <v>2</v>
      </c>
      <c r="C12" s="245" t="s">
        <v>92</v>
      </c>
      <c r="D12" s="28" t="s">
        <v>66</v>
      </c>
      <c r="E12" s="26">
        <v>5</v>
      </c>
      <c r="F12" s="242"/>
    </row>
    <row r="13" spans="2:6" ht="26.25" customHeight="1">
      <c r="B13" s="248"/>
      <c r="C13" s="246"/>
      <c r="D13" s="29" t="s">
        <v>67</v>
      </c>
      <c r="E13" s="24">
        <v>4</v>
      </c>
      <c r="F13" s="243"/>
    </row>
    <row r="14" spans="2:6" ht="26.25" customHeight="1">
      <c r="B14" s="248"/>
      <c r="C14" s="246"/>
      <c r="D14" s="29" t="s">
        <v>68</v>
      </c>
      <c r="E14" s="24">
        <v>3</v>
      </c>
      <c r="F14" s="243"/>
    </row>
    <row r="15" spans="2:6" ht="26.25" customHeight="1">
      <c r="B15" s="248"/>
      <c r="C15" s="246"/>
      <c r="D15" s="29" t="s">
        <v>69</v>
      </c>
      <c r="E15" s="24">
        <v>2</v>
      </c>
      <c r="F15" s="243"/>
    </row>
    <row r="16" spans="2:6" ht="26.25" customHeight="1" thickBot="1">
      <c r="B16" s="248"/>
      <c r="C16" s="246"/>
      <c r="D16" s="30" t="s">
        <v>70</v>
      </c>
      <c r="E16" s="27">
        <v>1</v>
      </c>
      <c r="F16" s="244"/>
    </row>
    <row r="17" spans="2:6" ht="26.25" customHeight="1">
      <c r="B17" s="247">
        <v>3</v>
      </c>
      <c r="C17" s="245" t="s">
        <v>93</v>
      </c>
      <c r="D17" s="28" t="s">
        <v>71</v>
      </c>
      <c r="E17" s="26">
        <v>5</v>
      </c>
      <c r="F17" s="242"/>
    </row>
    <row r="18" spans="2:6" ht="26.25" customHeight="1">
      <c r="B18" s="248"/>
      <c r="C18" s="246"/>
      <c r="D18" s="29" t="s">
        <v>72</v>
      </c>
      <c r="E18" s="24">
        <v>4</v>
      </c>
      <c r="F18" s="243"/>
    </row>
    <row r="19" spans="2:6" ht="26.25" customHeight="1">
      <c r="B19" s="248"/>
      <c r="C19" s="246"/>
      <c r="D19" s="29" t="s">
        <v>74</v>
      </c>
      <c r="E19" s="24">
        <v>3</v>
      </c>
      <c r="F19" s="243"/>
    </row>
    <row r="20" spans="2:6" ht="26.25" customHeight="1">
      <c r="B20" s="248"/>
      <c r="C20" s="246"/>
      <c r="D20" s="29" t="s">
        <v>75</v>
      </c>
      <c r="E20" s="24">
        <v>2</v>
      </c>
      <c r="F20" s="243"/>
    </row>
    <row r="21" spans="2:6" ht="26.25" customHeight="1" thickBot="1">
      <c r="B21" s="248"/>
      <c r="C21" s="246"/>
      <c r="D21" s="30" t="s">
        <v>73</v>
      </c>
      <c r="E21" s="27">
        <v>1</v>
      </c>
      <c r="F21" s="244"/>
    </row>
    <row r="22" spans="2:6" ht="26.25" customHeight="1">
      <c r="B22" s="247">
        <v>4</v>
      </c>
      <c r="C22" s="245" t="s">
        <v>94</v>
      </c>
      <c r="D22" s="28" t="s">
        <v>78</v>
      </c>
      <c r="E22" s="26">
        <v>5</v>
      </c>
      <c r="F22" s="242"/>
    </row>
    <row r="23" spans="2:6" ht="26.25" customHeight="1">
      <c r="B23" s="248"/>
      <c r="C23" s="246"/>
      <c r="D23" s="29" t="s">
        <v>79</v>
      </c>
      <c r="E23" s="24">
        <v>4</v>
      </c>
      <c r="F23" s="243"/>
    </row>
    <row r="24" spans="2:6" ht="26.25" customHeight="1">
      <c r="B24" s="248"/>
      <c r="C24" s="246"/>
      <c r="D24" s="29" t="s">
        <v>76</v>
      </c>
      <c r="E24" s="24">
        <v>3</v>
      </c>
      <c r="F24" s="243"/>
    </row>
    <row r="25" spans="2:6" ht="26.25" customHeight="1">
      <c r="B25" s="248"/>
      <c r="C25" s="246"/>
      <c r="D25" s="29" t="s">
        <v>77</v>
      </c>
      <c r="E25" s="24">
        <v>2</v>
      </c>
      <c r="F25" s="243"/>
    </row>
    <row r="26" spans="2:6" ht="26.25" customHeight="1" thickBot="1">
      <c r="B26" s="248"/>
      <c r="C26" s="246"/>
      <c r="D26" s="30" t="s">
        <v>80</v>
      </c>
      <c r="E26" s="27">
        <v>1</v>
      </c>
      <c r="F26" s="244"/>
    </row>
    <row r="27" spans="2:6" ht="27.6">
      <c r="B27" s="247">
        <v>5</v>
      </c>
      <c r="C27" s="245" t="s">
        <v>95</v>
      </c>
      <c r="D27" s="28" t="s">
        <v>81</v>
      </c>
      <c r="E27" s="26">
        <v>5</v>
      </c>
      <c r="F27" s="242"/>
    </row>
    <row r="28" spans="2:6" ht="27.6">
      <c r="B28" s="248"/>
      <c r="C28" s="246"/>
      <c r="D28" s="29" t="s">
        <v>83</v>
      </c>
      <c r="E28" s="24">
        <v>4</v>
      </c>
      <c r="F28" s="243"/>
    </row>
    <row r="29" spans="2:6" ht="27.6">
      <c r="B29" s="248"/>
      <c r="C29" s="246"/>
      <c r="D29" s="29" t="s">
        <v>82</v>
      </c>
      <c r="E29" s="24">
        <v>3</v>
      </c>
      <c r="F29" s="243"/>
    </row>
    <row r="30" spans="2:6" ht="41.4">
      <c r="B30" s="248"/>
      <c r="C30" s="246"/>
      <c r="D30" s="29" t="s">
        <v>84</v>
      </c>
      <c r="E30" s="24">
        <v>2</v>
      </c>
      <c r="F30" s="243"/>
    </row>
    <row r="31" spans="2:6" ht="55.8" thickBot="1">
      <c r="B31" s="248"/>
      <c r="C31" s="246"/>
      <c r="D31" s="30" t="s">
        <v>85</v>
      </c>
      <c r="E31" s="27">
        <v>1</v>
      </c>
      <c r="F31" s="244"/>
    </row>
    <row r="32" spans="2:6" ht="27.6">
      <c r="B32" s="247">
        <v>6</v>
      </c>
      <c r="C32" s="245" t="s">
        <v>96</v>
      </c>
      <c r="D32" s="28" t="s">
        <v>86</v>
      </c>
      <c r="E32" s="26">
        <v>5</v>
      </c>
      <c r="F32" s="242"/>
    </row>
    <row r="33" spans="2:6" ht="41.4">
      <c r="B33" s="248"/>
      <c r="C33" s="249"/>
      <c r="D33" s="29" t="s">
        <v>87</v>
      </c>
      <c r="E33" s="24">
        <v>4</v>
      </c>
      <c r="F33" s="243"/>
    </row>
    <row r="34" spans="2:6" ht="27.6">
      <c r="B34" s="248"/>
      <c r="C34" s="249"/>
      <c r="D34" s="29" t="s">
        <v>88</v>
      </c>
      <c r="E34" s="24">
        <v>3</v>
      </c>
      <c r="F34" s="243"/>
    </row>
    <row r="35" spans="2:6" ht="41.4">
      <c r="B35" s="248"/>
      <c r="C35" s="249"/>
      <c r="D35" s="29" t="s">
        <v>89</v>
      </c>
      <c r="E35" s="24">
        <v>2</v>
      </c>
      <c r="F35" s="243"/>
    </row>
    <row r="36" spans="2:6" ht="42" thickBot="1">
      <c r="B36" s="251"/>
      <c r="C36" s="250"/>
      <c r="D36" s="31" t="s">
        <v>90</v>
      </c>
      <c r="E36" s="25">
        <v>1</v>
      </c>
      <c r="F36" s="244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2025-09-29T21:42:59Z</dcterms:modified>
</cp:coreProperties>
</file>