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314/"/>
    </mc:Choice>
  </mc:AlternateContent>
  <xr:revisionPtr revIDLastSave="2" documentId="8_{7E513050-C154-4B9F-A4AE-E9DA517EB93B}" xr6:coauthVersionLast="47" xr6:coauthVersionMax="47" xr10:uidLastSave="{6679D470-CC1C-4948-9BA3-1962B1DE90A1}"/>
  <bookViews>
    <workbookView xWindow="108" yWindow="480" windowWidth="9732" windowHeight="10788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" i="2" l="1"/>
  <c r="K29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15" i="2"/>
  <c r="H29" i="2"/>
  <c r="H30" i="2" s="1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15" i="2"/>
  <c r="H31" i="2" l="1"/>
  <c r="K30" i="2"/>
  <c r="K31" i="2" s="1"/>
  <c r="M40" i="2" a="1"/>
  <c r="M40" i="2" s="1"/>
  <c r="N40" i="2" s="1"/>
  <c r="M39" i="2" a="1"/>
  <c r="M39" i="2" s="1"/>
  <c r="N39" i="2" s="1"/>
  <c r="M38" i="2" a="1"/>
  <c r="M38" i="2" s="1"/>
  <c r="N38" i="2" s="1"/>
  <c r="M37" i="2" a="1"/>
  <c r="M37" i="2" s="1"/>
  <c r="N37" i="2" s="1"/>
  <c r="M36" i="2" a="1"/>
  <c r="M36" i="2" s="1"/>
  <c r="N36" i="2" s="1"/>
  <c r="M35" i="2" a="1"/>
  <c r="M35" i="2" s="1"/>
  <c r="N35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30" i="2" l="1"/>
  <c r="N31" i="2" s="1"/>
  <c r="N41" i="2"/>
  <c r="M41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40" i="2" a="1"/>
  <c r="J40" i="2" s="1"/>
  <c r="K40" i="2" s="1"/>
  <c r="J39" i="2" a="1"/>
  <c r="J39" i="2" s="1"/>
  <c r="K39" i="2" s="1"/>
  <c r="J38" i="2" a="1"/>
  <c r="J38" i="2" s="1"/>
  <c r="K38" i="2" s="1"/>
  <c r="J37" i="2" a="1"/>
  <c r="J37" i="2" s="1"/>
  <c r="K37" i="2" s="1"/>
  <c r="J36" i="2" a="1"/>
  <c r="J36" i="2" s="1"/>
  <c r="K36" i="2" s="1"/>
  <c r="J35" i="2" a="1"/>
  <c r="J35" i="2" s="1"/>
  <c r="K35" i="2" s="1"/>
  <c r="G40" i="2" a="1"/>
  <c r="G40" i="2" s="1"/>
  <c r="H40" i="2" s="1"/>
  <c r="G39" i="2" a="1"/>
  <c r="G39" i="2" s="1"/>
  <c r="H39" i="2" s="1"/>
  <c r="G38" i="2" a="1"/>
  <c r="G38" i="2" s="1"/>
  <c r="H38" i="2" s="1"/>
  <c r="G37" i="2" a="1"/>
  <c r="G37" i="2" s="1"/>
  <c r="H37" i="2" s="1"/>
  <c r="G36" i="2" a="1"/>
  <c r="G36" i="2" s="1"/>
  <c r="H36" i="2" s="1"/>
  <c r="G35" i="2" a="1"/>
  <c r="G35" i="2" s="1"/>
  <c r="H35" i="2" s="1"/>
  <c r="D41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41" i="2"/>
  <c r="J41" i="2"/>
  <c r="H41" i="2"/>
  <c r="G41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<sst xmlns="http://schemas.openxmlformats.org/spreadsheetml/2006/main" count="341" uniqueCount="203">
  <si>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</si>
  <si>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</si>
  <si>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</si>
  <si>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</si>
  <si>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</si>
  <si>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</si>
  <si>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</si>
  <si>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</si>
  <si>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</si>
  <si>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</si>
  <si>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</si>
  <si>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</si>
  <si>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</si>
  <si>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</si>
  <si>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</si>
  <si>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</si>
  <si>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</si>
  <si>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</si>
  <si>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</si>
  <si>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</si>
  <si>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</si>
  <si>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</si>
  <si>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</si>
  <si>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</si>
  <si>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</si>
  <si>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</si>
  <si>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</si>
  <si>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</si>
  <si>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</si>
  <si>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</si>
  <si>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</si>
  <si>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</si>
  <si>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</si>
  <si>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</si>
  <si>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</si>
  <si>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</si>
  <si>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</si>
  <si>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</si>
  <si>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</si>
  <si>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</si>
  <si>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</si>
  <si>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</si>
  <si>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</si>
  <si>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</si>
  <si>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</si>
  <si>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</si>
  <si>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</si>
  <si>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</si>
  <si>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</si>
  <si>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</si>
  <si>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</si>
  <si>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</si>
  <si>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</si>
  <si>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</si>
  <si>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</si>
  <si>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</si>
  <si>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</si>
  <si>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</si>
  <si>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</si>
  <si>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</si>
  <si>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</si>
  <si>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</si>
  <si>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</si>
  <si>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</si>
  <si>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</si>
  <si>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</si>
  <si>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</si>
  <si>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</si>
  <si>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</si>
  <si>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</si>
  <si>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</si>
  <si>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</si>
  <si>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</si>
  <si>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</si>
  <si>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</si>
  <si>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</si>
  <si>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</si>
  <si>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</si>
  <si>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</si>
  <si>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</si>
  <si>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</si>
  <si>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</si>
  <si>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</si>
  <si>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</si>
  <si>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</si>
  <si>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</si>
  <si>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</si>
  <si>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</si>
  <si>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</si>
  <si>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</si>
  <si>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</si>
  <si>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</si>
  <si>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</si>
  <si>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</si>
  <si>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</si>
  <si>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</si>
  <si>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</si>
  <si>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</si>
  <si>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</si>
  <si>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</si>
  <si>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</si>
  <si>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</si>
  <si>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</si>
  <si>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</si>
  <si>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</si>
  <si>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</si>
  <si>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</si>
  <si>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</si>
  <si>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</si>
  <si>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</si>
  <si>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</si>
  <si>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</si>
  <si>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</si>
  <si>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</si>
  <si>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</si>
  <si>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</si>
  <si>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</si>
  <si>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</si>
  <si>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</si>
  <si>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</si>
  <si>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</si>
  <si>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</si>
  <si>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</si>
  <si>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</si>
  <si>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</si>
  <si>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</si>
  <si>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</si>
  <si>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</si>
  <si>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</si>
  <si>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</si>
  <si>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</si>
  <si>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</si>
  <si>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</si>
  <si>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</si>
  <si>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</si>
  <si>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</si>
  <si>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</si>
  <si>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</si>
  <si>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</si>
  <si>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</si>
  <si>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</si>
  <si>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</si>
  <si>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</si>
  <si>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</si>
  <si>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</si>
  <si>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</si>
  <si>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</si>
  <si>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</si>
  <si>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</si>
  <si>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</si>
  <si>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</si>
  <si>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</si>
  <si>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</si>
  <si>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</si>
  <si>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</si>
  <si>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</si>
  <si>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</si>
  <si>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</si>
  <si>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</si>
  <si>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</si>
  <si>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</si>
  <si>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</si>
  <si>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</si>
  <si>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</si>
  <si>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</si>
  <si>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</si>
  <si>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</si>
  <si>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</si>
  <si>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</si>
  <si>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</si>
  <si>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</si>
  <si>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</si>
  <si>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</si>
  <si>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</si>
  <si>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</si>
  <si>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</si>
  <si>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</si>
  <si>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</si>
  <si>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</si>
  <si>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</si>
  <si>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</si>
  <si>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</si>
  <si>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Und</t>
  </si>
  <si>
    <t>RETEN 35X55X11MM</t>
  </si>
  <si>
    <t xml:space="preserve">RODAMIENTO 22205 E </t>
  </si>
  <si>
    <t>DILUYENTE EPOXICO</t>
  </si>
  <si>
    <t>DISCO DESBASTE 4 1/2" X 1/4" 7/8"</t>
  </si>
  <si>
    <t>ESCOBILLA COPA AC TRENZ 3"</t>
  </si>
  <si>
    <t xml:space="preserve">PEGAMENTO PVC AZUL 16ONZ OATEY </t>
  </si>
  <si>
    <t xml:space="preserve">CONECTOR NEUMATICO CODO 1/2"  X 12MM </t>
  </si>
  <si>
    <t xml:space="preserve">CONECTOR NEUMATICO RECTO 1/2"  X 12MM </t>
  </si>
  <si>
    <t>ESTAÑO</t>
  </si>
  <si>
    <t>VALV BOLA INOX304 1"</t>
  </si>
  <si>
    <t>VALV BOLA INOX304 1/2"</t>
  </si>
  <si>
    <t>APLICADOR SILICONA</t>
  </si>
  <si>
    <t>ELECTRODO PLATA HARRIS 5%</t>
  </si>
  <si>
    <t>FUNDENTE EN POLVO STAY SILVER</t>
  </si>
  <si>
    <t>UND</t>
  </si>
  <si>
    <t>US GALON</t>
  </si>
  <si>
    <t>G Y C</t>
  </si>
  <si>
    <t>ROAL</t>
  </si>
  <si>
    <t>FERRETERIA SERVANDO</t>
  </si>
  <si>
    <t>G YC TIENE LA LISTA COMPLETA DEL PEDIDO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</si>
</sst>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70" fontId="28" fillId="0" borderId="6" xfId="0" applyNumberFormat="1" applyFont="1" applyBorder="1" applyAlignment="1">
      <alignment horizontal="center" vertical="center"/>
    </xf>
    <xf numFmtId="170" fontId="29" fillId="0" borderId="10" xfId="0" applyNumberFormat="1" applyFont="1" applyBorder="1" applyAlignment="1">
      <alignment horizontal="center" vertical="center"/>
    </xf>
    <xf numFmtId="170" fontId="29" fillId="0" borderId="10" xfId="0" applyNumberFormat="1" applyFont="1" applyBorder="1" applyAlignment="1">
      <alignment horizontal="center" vertical="center" wrapText="1"/>
    </xf>
    <xf numFmtId="170" fontId="29" fillId="0" borderId="8" xfId="0" applyNumberFormat="1" applyFont="1" applyBorder="1" applyAlignment="1">
      <alignment horizontal="center" vertical="center"/>
    </xf>
    <xf numFmtId="170" fontId="32" fillId="14" borderId="15" xfId="0" applyNumberFormat="1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7" fontId="29" fillId="0" borderId="11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167" fontId="31" fillId="0" borderId="27" xfId="0" applyNumberFormat="1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4" borderId="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3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3" fillId="0" borderId="7" xfId="0" applyFont="1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6"/>
      <c r="C2" s="169" t="s">
        <v>157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92"/>
    </row>
    <row r="3" spans="1:20" ht="33" customHeight="1">
      <c r="A3" s="1"/>
      <c r="B3" s="167"/>
      <c r="C3" s="171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93"/>
    </row>
    <row r="4" spans="1:20" ht="33" customHeight="1">
      <c r="A4" s="1"/>
      <c r="B4" s="167"/>
      <c r="C4" s="173" t="s">
        <v>0</v>
      </c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93"/>
    </row>
    <row r="5" spans="1:20" ht="33" customHeight="1">
      <c r="A5" s="1"/>
      <c r="B5" s="168"/>
      <c r="C5" s="171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93"/>
    </row>
    <row r="6" spans="1:20" ht="33" customHeight="1">
      <c r="A6" s="1"/>
      <c r="B6" s="94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93"/>
    </row>
    <row r="7" spans="1:20" ht="33" customHeight="1">
      <c r="A7" s="1"/>
      <c r="B7" s="112" t="s">
        <v>1</v>
      </c>
      <c r="C7" s="175" t="s">
        <v>169</v>
      </c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93"/>
    </row>
    <row r="8" spans="1:20" ht="33" customHeight="1">
      <c r="A8" s="1"/>
      <c r="B8" s="112" t="s">
        <v>2</v>
      </c>
      <c r="C8" s="161">
        <v>45915</v>
      </c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93"/>
    </row>
    <row r="9" spans="1:20" ht="33" customHeight="1">
      <c r="A9" s="1"/>
      <c r="B9" s="112" t="s">
        <v>3</v>
      </c>
      <c r="C9" s="161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93"/>
    </row>
    <row r="10" spans="1:20" ht="33" customHeight="1">
      <c r="A10" s="1"/>
      <c r="B10" s="112" t="s">
        <v>4</v>
      </c>
      <c r="C10" s="161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93"/>
    </row>
    <row r="11" spans="1:20" ht="33" customHeight="1">
      <c r="A11" s="1"/>
      <c r="B11" s="112" t="s">
        <v>5</v>
      </c>
      <c r="C11" s="163">
        <v>3.5</v>
      </c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93"/>
    </row>
    <row r="12" spans="1:20" ht="14.25" customHeight="1">
      <c r="A12" s="1"/>
      <c r="B12" s="96"/>
      <c r="C12" s="5"/>
      <c r="D12" s="6"/>
      <c r="E12" s="164"/>
      <c r="F12" s="164"/>
      <c r="G12" s="165"/>
      <c r="H12" s="164"/>
      <c r="I12" s="164"/>
      <c r="J12" s="165"/>
      <c r="K12" s="164"/>
      <c r="L12" s="164"/>
      <c r="M12" s="165"/>
      <c r="N12" s="164"/>
      <c r="O12" s="164"/>
      <c r="P12" s="165"/>
      <c r="Q12" s="164"/>
      <c r="R12" s="164"/>
      <c r="S12" s="165"/>
      <c r="T12" s="93"/>
    </row>
    <row r="13" spans="1:20" ht="52.8" customHeight="1">
      <c r="A13" s="1"/>
      <c r="B13" s="179"/>
      <c r="C13" s="181" t="s">
        <v>6</v>
      </c>
      <c r="D13" s="181" t="s">
        <v>7</v>
      </c>
      <c r="E13" s="183" t="s">
        <v>171</v>
      </c>
      <c r="F13" s="184"/>
      <c r="G13" s="185"/>
      <c r="H13" s="176" t="s">
        <v>172</v>
      </c>
      <c r="I13" s="177"/>
      <c r="J13" s="178"/>
      <c r="K13" s="176" t="s">
        <v>179</v>
      </c>
      <c r="L13" s="177"/>
      <c r="M13" s="178"/>
      <c r="N13" s="176" t="s">
        <v>173</v>
      </c>
      <c r="O13" s="177"/>
      <c r="P13" s="178"/>
      <c r="Q13" s="176" t="s">
        <v>170</v>
      </c>
      <c r="R13" s="177"/>
      <c r="S13" s="178"/>
      <c r="T13" s="93"/>
    </row>
    <row r="14" spans="1:20" ht="33.6" customHeight="1">
      <c r="A14" s="1"/>
      <c r="B14" s="180"/>
      <c r="C14" s="182"/>
      <c r="D14" s="182"/>
      <c r="E14" s="188" t="s">
        <v>8</v>
      </c>
      <c r="F14" s="189"/>
      <c r="G14" s="111" t="s">
        <v>9</v>
      </c>
      <c r="H14" s="186" t="s">
        <v>8</v>
      </c>
      <c r="I14" s="187"/>
      <c r="J14" s="122" t="s">
        <v>9</v>
      </c>
      <c r="K14" s="186" t="s">
        <v>8</v>
      </c>
      <c r="L14" s="187"/>
      <c r="M14" s="122" t="s">
        <v>9</v>
      </c>
      <c r="N14" s="186" t="s">
        <v>8</v>
      </c>
      <c r="O14" s="187"/>
      <c r="P14" s="122" t="s">
        <v>9</v>
      </c>
      <c r="Q14" s="186" t="s">
        <v>8</v>
      </c>
      <c r="R14" s="187"/>
      <c r="S14" s="91" t="s">
        <v>9</v>
      </c>
      <c r="T14" s="93"/>
    </row>
    <row r="15" spans="1:20" ht="69.599999999999994" customHeight="1">
      <c r="A15" s="1"/>
      <c r="B15" s="134" t="s">
        <v>174</v>
      </c>
      <c r="C15" s="135">
        <v>6</v>
      </c>
      <c r="D15" s="87" t="s">
        <v>7</v>
      </c>
      <c r="E15" s="158">
        <v>29</v>
      </c>
      <c r="F15" s="158"/>
      <c r="G15" s="126">
        <f>E15*C15</f>
        <v>174</v>
      </c>
      <c r="H15" s="159"/>
      <c r="I15" s="159"/>
      <c r="J15" s="126">
        <f>+H15*C15</f>
        <v>0</v>
      </c>
      <c r="K15" s="159">
        <v>22.033898305084701</v>
      </c>
      <c r="L15" s="159"/>
      <c r="M15" s="126">
        <f>+K15*C15</f>
        <v>132.2033898305082</v>
      </c>
      <c r="N15" s="159">
        <v>28</v>
      </c>
      <c r="O15" s="159"/>
      <c r="P15" s="126">
        <f>+N15*C15</f>
        <v>168</v>
      </c>
      <c r="Q15" s="160"/>
      <c r="R15" s="160"/>
      <c r="S15" s="113">
        <f>C15*Q15</f>
        <v>0</v>
      </c>
      <c r="T15" s="93"/>
    </row>
    <row r="16" spans="1:20" ht="69.599999999999994" customHeight="1">
      <c r="A16" s="1"/>
      <c r="B16" s="134" t="s">
        <v>175</v>
      </c>
      <c r="C16" s="135">
        <v>6</v>
      </c>
      <c r="D16" s="87" t="s">
        <v>7</v>
      </c>
      <c r="E16" s="158">
        <v>39</v>
      </c>
      <c r="F16" s="158"/>
      <c r="G16" s="126">
        <f>E16*C16</f>
        <v>234</v>
      </c>
      <c r="H16" s="159">
        <v>48.305084999999998</v>
      </c>
      <c r="I16" s="159"/>
      <c r="J16" s="126">
        <f>+H16*C16</f>
        <v>289.83051</v>
      </c>
      <c r="K16" s="159">
        <v>30.508474576271201</v>
      </c>
      <c r="L16" s="159"/>
      <c r="M16" s="126">
        <f t="shared" ref="M16:M19" si="0">+K16*C16</f>
        <v>183.05084745762721</v>
      </c>
      <c r="N16" s="159">
        <v>34</v>
      </c>
      <c r="O16" s="159"/>
      <c r="P16" s="126">
        <f>+N16*C16</f>
        <v>204</v>
      </c>
      <c r="Q16" s="160"/>
      <c r="R16" s="160"/>
      <c r="S16" s="113">
        <f>C16*Q16</f>
        <v>0</v>
      </c>
      <c r="T16" s="93"/>
    </row>
    <row r="17" spans="1:22" ht="69.599999999999994" customHeight="1">
      <c r="A17" s="1"/>
      <c r="B17" s="134" t="s">
        <v>176</v>
      </c>
      <c r="C17" s="135">
        <v>4</v>
      </c>
      <c r="D17" s="87" t="s">
        <v>7</v>
      </c>
      <c r="E17" s="158">
        <v>125</v>
      </c>
      <c r="F17" s="158"/>
      <c r="G17" s="126">
        <f>E17*C17</f>
        <v>500</v>
      </c>
      <c r="H17" s="159">
        <v>116.949153</v>
      </c>
      <c r="I17" s="159"/>
      <c r="J17" s="126">
        <f>+H17*C17</f>
        <v>467.79661199999998</v>
      </c>
      <c r="K17" s="159"/>
      <c r="L17" s="159"/>
      <c r="M17" s="126">
        <f t="shared" si="0"/>
        <v>0</v>
      </c>
      <c r="N17" s="159">
        <v>95</v>
      </c>
      <c r="O17" s="159"/>
      <c r="P17" s="126">
        <f>+N17*C17</f>
        <v>380</v>
      </c>
      <c r="Q17" s="160"/>
      <c r="R17" s="160"/>
      <c r="S17" s="113">
        <f>C17*Q17</f>
        <v>0</v>
      </c>
      <c r="T17" s="93"/>
    </row>
    <row r="18" spans="1:22" ht="69.599999999999994" customHeight="1">
      <c r="A18" s="1"/>
      <c r="B18" s="134" t="s">
        <v>177</v>
      </c>
      <c r="C18" s="135">
        <v>4</v>
      </c>
      <c r="D18" s="87" t="s">
        <v>7</v>
      </c>
      <c r="E18" s="158">
        <v>125</v>
      </c>
      <c r="F18" s="158"/>
      <c r="G18" s="126">
        <f>E18*C18</f>
        <v>500</v>
      </c>
      <c r="H18" s="159"/>
      <c r="I18" s="159"/>
      <c r="J18" s="126">
        <f>+H18*C18</f>
        <v>0</v>
      </c>
      <c r="K18" s="159">
        <v>72.033898305084705</v>
      </c>
      <c r="L18" s="159"/>
      <c r="M18" s="126">
        <f t="shared" si="0"/>
        <v>288.13559322033882</v>
      </c>
      <c r="N18" s="159">
        <v>88</v>
      </c>
      <c r="O18" s="159"/>
      <c r="P18" s="126">
        <f>+N18*C18</f>
        <v>352</v>
      </c>
      <c r="Q18" s="160"/>
      <c r="R18" s="160"/>
      <c r="S18" s="113">
        <f>C18*Q18</f>
        <v>0</v>
      </c>
      <c r="T18" s="93"/>
    </row>
    <row r="19" spans="1:22" ht="69.599999999999994" customHeight="1">
      <c r="A19" s="1"/>
      <c r="B19" s="134" t="s">
        <v>178</v>
      </c>
      <c r="C19" s="135">
        <v>180</v>
      </c>
      <c r="D19" s="87" t="s">
        <v>7</v>
      </c>
      <c r="E19" s="158">
        <v>3.9</v>
      </c>
      <c r="F19" s="158"/>
      <c r="G19" s="126">
        <f>E19*C19</f>
        <v>702</v>
      </c>
      <c r="H19" s="159">
        <v>4.4915250000000002</v>
      </c>
      <c r="I19" s="159"/>
      <c r="J19" s="126">
        <f>+H19*C19</f>
        <v>808.47450000000003</v>
      </c>
      <c r="K19" s="159"/>
      <c r="L19" s="159"/>
      <c r="M19" s="126">
        <f t="shared" si="0"/>
        <v>0</v>
      </c>
      <c r="N19" s="159"/>
      <c r="O19" s="159"/>
      <c r="P19" s="126">
        <f>+N19*C19</f>
        <v>0</v>
      </c>
      <c r="Q19" s="160"/>
      <c r="R19" s="160"/>
      <c r="S19" s="113">
        <f>C19*Q19</f>
        <v>0</v>
      </c>
      <c r="T19" s="93"/>
    </row>
    <row r="20" spans="1:22" ht="25.5" customHeight="1">
      <c r="A20" s="1"/>
      <c r="B20" s="98"/>
      <c r="C20" s="81"/>
      <c r="D20" s="84"/>
      <c r="E20" s="190" t="s">
        <v>10</v>
      </c>
      <c r="F20" s="190"/>
      <c r="G20" s="127">
        <f>SUM(G15:G19)</f>
        <v>2110</v>
      </c>
      <c r="H20" s="191" t="s">
        <v>10</v>
      </c>
      <c r="I20" s="191"/>
      <c r="J20" s="129">
        <f>SUM(J15:J19)</f>
        <v>1566.1016220000001</v>
      </c>
      <c r="K20" s="191" t="s">
        <v>10</v>
      </c>
      <c r="L20" s="191"/>
      <c r="M20" s="129">
        <f>SUM(M15:M19)</f>
        <v>603.38983050847423</v>
      </c>
      <c r="N20" s="191" t="s">
        <v>10</v>
      </c>
      <c r="O20" s="191"/>
      <c r="P20" s="129">
        <f>SUM(P15:P19)</f>
        <v>1104</v>
      </c>
      <c r="Q20" s="191" t="s">
        <v>10</v>
      </c>
      <c r="R20" s="191"/>
      <c r="S20" s="115">
        <f>SUM(S19:S19)</f>
        <v>0</v>
      </c>
      <c r="T20" s="93"/>
    </row>
    <row r="21" spans="1:22" ht="25.5" customHeight="1">
      <c r="A21" s="1"/>
      <c r="B21" s="94"/>
      <c r="C21" s="81"/>
      <c r="D21" s="84"/>
      <c r="E21" s="191" t="s">
        <v>11</v>
      </c>
      <c r="F21" s="191"/>
      <c r="G21" s="128">
        <f>G20*0.18</f>
        <v>379.8</v>
      </c>
      <c r="H21" s="191" t="s">
        <v>11</v>
      </c>
      <c r="I21" s="191"/>
      <c r="J21" s="130">
        <f>J20*0.18</f>
        <v>281.89829195999999</v>
      </c>
      <c r="K21" s="191" t="s">
        <v>11</v>
      </c>
      <c r="L21" s="191"/>
      <c r="M21" s="130">
        <f>M20*0.18</f>
        <v>108.61016949152535</v>
      </c>
      <c r="N21" s="191" t="s">
        <v>11</v>
      </c>
      <c r="O21" s="191"/>
      <c r="P21" s="130">
        <f>P20*0.18</f>
        <v>198.72</v>
      </c>
      <c r="Q21" s="191" t="s">
        <v>11</v>
      </c>
      <c r="R21" s="191"/>
      <c r="S21" s="116">
        <f>S20*0.18</f>
        <v>0</v>
      </c>
      <c r="T21" s="93"/>
    </row>
    <row r="22" spans="1:22" ht="25.5" customHeight="1">
      <c r="A22" s="1"/>
      <c r="B22" s="94"/>
      <c r="C22" s="81"/>
      <c r="D22" s="84"/>
      <c r="E22" s="191" t="s">
        <v>12</v>
      </c>
      <c r="F22" s="191"/>
      <c r="G22" s="128"/>
      <c r="H22" s="191" t="s">
        <v>168</v>
      </c>
      <c r="I22" s="191"/>
      <c r="J22" s="131"/>
      <c r="K22" s="191" t="s">
        <v>168</v>
      </c>
      <c r="L22" s="191"/>
      <c r="M22" s="131"/>
      <c r="N22" s="191" t="s">
        <v>168</v>
      </c>
      <c r="O22" s="191"/>
      <c r="P22" s="131"/>
      <c r="Q22" s="191" t="s">
        <v>168</v>
      </c>
      <c r="R22" s="191"/>
      <c r="S22" s="117">
        <f>SUM(S20:S21)</f>
        <v>0</v>
      </c>
      <c r="T22" s="93"/>
      <c r="U22" s="123"/>
      <c r="V22" s="124"/>
    </row>
    <row r="23" spans="1:22" ht="25.5" customHeight="1">
      <c r="A23" s="1"/>
      <c r="B23" s="94"/>
      <c r="C23" s="82"/>
      <c r="D23" s="84"/>
      <c r="E23" s="191" t="s">
        <v>13</v>
      </c>
      <c r="F23" s="191"/>
      <c r="G23" s="128">
        <f>SUM(G20:G22)</f>
        <v>2489.8000000000002</v>
      </c>
      <c r="H23" s="191" t="s">
        <v>13</v>
      </c>
      <c r="I23" s="191"/>
      <c r="J23" s="132">
        <f>SUM(J20:J22)</f>
        <v>1847.9999139600002</v>
      </c>
      <c r="K23" s="191" t="s">
        <v>13</v>
      </c>
      <c r="L23" s="191"/>
      <c r="M23" s="132">
        <f>SUM(M20:M22)</f>
        <v>711.99999999999955</v>
      </c>
      <c r="N23" s="191" t="s">
        <v>13</v>
      </c>
      <c r="O23" s="191"/>
      <c r="P23" s="132">
        <f>SUM(P20:P22)</f>
        <v>1302.72</v>
      </c>
      <c r="Q23" s="191" t="s">
        <v>13</v>
      </c>
      <c r="R23" s="191"/>
      <c r="S23" s="118">
        <f>S22*3.56</f>
        <v>0</v>
      </c>
      <c r="T23" s="93"/>
    </row>
    <row r="24" spans="1:22" ht="14.25" customHeight="1">
      <c r="A24" s="1"/>
      <c r="B24" s="99"/>
      <c r="C24" s="7"/>
      <c r="D24" s="7"/>
      <c r="E24" s="7"/>
      <c r="F24" s="7"/>
      <c r="G24" s="8"/>
      <c r="H24" s="8"/>
      <c r="I24" s="8"/>
      <c r="J24" s="114"/>
      <c r="K24" s="8"/>
      <c r="L24" s="8"/>
      <c r="M24" s="114"/>
      <c r="N24" s="8"/>
      <c r="O24" s="8"/>
      <c r="P24" s="114"/>
      <c r="Q24" s="8"/>
      <c r="R24" s="8"/>
      <c r="S24" s="114"/>
      <c r="T24" s="93"/>
    </row>
    <row r="25" spans="1:22" ht="29.4" customHeight="1">
      <c r="A25" s="1"/>
      <c r="B25" s="100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3"/>
    </row>
    <row r="26" spans="1:22" ht="33" customHeight="1">
      <c r="A26" s="1"/>
      <c r="B26" s="194" t="s">
        <v>14</v>
      </c>
      <c r="C26" s="195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3"/>
    </row>
    <row r="27" spans="1:22" ht="30.6" customHeight="1">
      <c r="A27" s="1"/>
      <c r="B27" s="192" t="s">
        <v>15</v>
      </c>
      <c r="C27" s="193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9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9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9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9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9">
        <f t="shared" ref="S27:S32" si="3">D27*R27</f>
        <v>0.8</v>
      </c>
      <c r="T27" s="93"/>
    </row>
    <row r="28" spans="1:22" ht="30.6" customHeight="1">
      <c r="A28" s="1"/>
      <c r="B28" s="192" t="s">
        <v>152</v>
      </c>
      <c r="C28" s="193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9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9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9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9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9">
        <f t="shared" si="3"/>
        <v>0.4</v>
      </c>
      <c r="T28" s="93"/>
    </row>
    <row r="29" spans="1:22" ht="30.6" customHeight="1">
      <c r="A29" s="2"/>
      <c r="B29" s="192" t="s">
        <v>140</v>
      </c>
      <c r="C29" s="193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9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9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9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9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9">
        <f t="shared" si="3"/>
        <v>0.1</v>
      </c>
      <c r="T29" s="101"/>
    </row>
    <row r="30" spans="1:22" ht="30.6" customHeight="1">
      <c r="A30" s="1"/>
      <c r="B30" s="192" t="s">
        <v>159</v>
      </c>
      <c r="C30" s="193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9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9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9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9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9">
        <f t="shared" si="3"/>
        <v>0.75</v>
      </c>
      <c r="T30" s="93"/>
    </row>
    <row r="31" spans="1:22" ht="30.6" customHeight="1">
      <c r="A31" s="1"/>
      <c r="B31" s="192" t="s">
        <v>154</v>
      </c>
      <c r="C31" s="193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9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9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9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9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9">
        <f t="shared" si="3"/>
        <v>0.1</v>
      </c>
      <c r="T31" s="93"/>
    </row>
    <row r="32" spans="1:22" ht="30.6" customHeight="1" thickBot="1">
      <c r="A32" s="1"/>
      <c r="B32" s="192" t="s">
        <v>121</v>
      </c>
      <c r="C32" s="193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20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9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9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20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20">
        <f t="shared" si="3"/>
        <v>0.30000000000000004</v>
      </c>
      <c r="T32" s="93"/>
    </row>
    <row r="33" spans="1:23" ht="30.6" customHeight="1" thickBot="1">
      <c r="A33" s="1"/>
      <c r="B33" s="192" t="s">
        <v>13</v>
      </c>
      <c r="C33" s="193"/>
      <c r="D33" s="77">
        <f>SUM(D27:D32)</f>
        <v>1.0000000000000002</v>
      </c>
      <c r="E33" s="83" t="s">
        <v>156</v>
      </c>
      <c r="F33" s="108">
        <f>SUM(F27:F32)</f>
        <v>15</v>
      </c>
      <c r="G33" s="121">
        <f>SUM(G27:G32)</f>
        <v>2.5</v>
      </c>
      <c r="H33" s="83" t="s">
        <v>156</v>
      </c>
      <c r="I33" s="108">
        <f>SUM(I27:I32)</f>
        <v>17</v>
      </c>
      <c r="J33" s="133">
        <f>SUM(J27:J32)</f>
        <v>3.3000000000000007</v>
      </c>
      <c r="K33" s="83" t="s">
        <v>156</v>
      </c>
      <c r="L33" s="108">
        <f>SUM(L27:L32)</f>
        <v>17</v>
      </c>
      <c r="M33" s="133">
        <f>SUM(M27:M32)</f>
        <v>3.3000000000000007</v>
      </c>
      <c r="N33" s="83" t="s">
        <v>156</v>
      </c>
      <c r="O33" s="108">
        <f>SUM(O27:O32)</f>
        <v>17</v>
      </c>
      <c r="P33" s="133">
        <f>SUM(P27:P32)</f>
        <v>3.3000000000000007</v>
      </c>
      <c r="Q33" s="83" t="s">
        <v>156</v>
      </c>
      <c r="R33" s="108">
        <f>SUM(R27:R32)</f>
        <v>15</v>
      </c>
      <c r="S33" s="121">
        <f>SUM(S27:S32)</f>
        <v>2.4500000000000002</v>
      </c>
      <c r="T33" s="93"/>
      <c r="W33" s="125"/>
    </row>
    <row r="34" spans="1:23" ht="31.8" customHeight="1">
      <c r="A34" s="1"/>
      <c r="B34" s="102"/>
      <c r="C34" s="207" t="s">
        <v>16</v>
      </c>
      <c r="D34" s="208"/>
      <c r="E34" s="202"/>
      <c r="F34" s="203"/>
      <c r="G34" s="205"/>
      <c r="H34" s="202"/>
      <c r="I34" s="203"/>
      <c r="J34" s="205"/>
      <c r="K34" s="202"/>
      <c r="L34" s="203"/>
      <c r="M34" s="205"/>
      <c r="N34" s="202"/>
      <c r="O34" s="203"/>
      <c r="P34" s="205"/>
      <c r="Q34" s="202" t="s">
        <v>164</v>
      </c>
      <c r="R34" s="203"/>
      <c r="S34" s="205"/>
      <c r="T34" s="93"/>
    </row>
    <row r="35" spans="1:23" ht="31.8" customHeight="1">
      <c r="A35" s="1"/>
      <c r="B35" s="102"/>
      <c r="C35" s="200" t="s">
        <v>158</v>
      </c>
      <c r="D35" s="206"/>
      <c r="E35" s="202"/>
      <c r="F35" s="203"/>
      <c r="G35" s="204"/>
      <c r="H35" s="202"/>
      <c r="I35" s="203"/>
      <c r="J35" s="204"/>
      <c r="K35" s="202"/>
      <c r="L35" s="203"/>
      <c r="M35" s="204"/>
      <c r="N35" s="202"/>
      <c r="O35" s="203"/>
      <c r="P35" s="204"/>
      <c r="Q35" s="202" t="s">
        <v>165</v>
      </c>
      <c r="R35" s="203"/>
      <c r="S35" s="204"/>
      <c r="T35" s="93"/>
    </row>
    <row r="36" spans="1:23" ht="31.8" customHeight="1">
      <c r="A36" s="1"/>
      <c r="B36" s="102"/>
      <c r="C36" s="200" t="s">
        <v>17</v>
      </c>
      <c r="D36" s="201"/>
      <c r="E36" s="202"/>
      <c r="F36" s="203"/>
      <c r="G36" s="204"/>
      <c r="H36" s="202"/>
      <c r="I36" s="203"/>
      <c r="J36" s="204"/>
      <c r="K36" s="202"/>
      <c r="L36" s="203"/>
      <c r="M36" s="204"/>
      <c r="N36" s="202"/>
      <c r="O36" s="203"/>
      <c r="P36" s="204"/>
      <c r="Q36" s="202" t="s">
        <v>167</v>
      </c>
      <c r="R36" s="203"/>
      <c r="S36" s="204"/>
      <c r="T36" s="93"/>
    </row>
    <row r="37" spans="1:23" ht="36.6" customHeight="1">
      <c r="A37" s="1"/>
      <c r="B37" s="100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3"/>
    </row>
    <row r="38" spans="1:23" ht="29.4" customHeight="1">
      <c r="A38" s="2"/>
      <c r="B38" s="196" t="s">
        <v>18</v>
      </c>
      <c r="C38" s="197"/>
      <c r="D38" s="197"/>
      <c r="E38" s="198"/>
      <c r="F38" s="198"/>
      <c r="G38" s="198"/>
      <c r="H38" s="198"/>
      <c r="I38" s="198"/>
      <c r="J38" s="198"/>
      <c r="K38" s="198"/>
      <c r="L38" s="198"/>
      <c r="M38" s="198"/>
      <c r="N38" s="198"/>
      <c r="O38" s="198"/>
      <c r="P38" s="198"/>
      <c r="Q38" s="198"/>
      <c r="R38" s="198"/>
      <c r="S38" s="198"/>
      <c r="T38" s="101"/>
    </row>
    <row r="39" spans="1:23" ht="33.6" customHeight="1">
      <c r="A39" s="2"/>
      <c r="B39" s="103"/>
      <c r="C39" s="12"/>
      <c r="D39" s="12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01"/>
    </row>
    <row r="40" spans="1:23" ht="27.6" customHeight="1">
      <c r="A40" s="2"/>
      <c r="B40" s="100"/>
      <c r="C40" s="13"/>
      <c r="D40" s="13"/>
      <c r="E40" s="198"/>
      <c r="F40" s="198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01"/>
    </row>
    <row r="41" spans="1:23" ht="14.25" customHeight="1" thickBot="1">
      <c r="A41" s="1"/>
      <c r="B41" s="104"/>
      <c r="C41" s="105"/>
      <c r="D41" s="105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7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8"/>
  <sheetViews>
    <sheetView showGridLines="0" tabSelected="1" topLeftCell="A19" zoomScale="40" zoomScaleNormal="40" zoomScaleSheetLayoutView="50" workbookViewId="0">
      <selection activeCell="F21" sqref="F21:G21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11.33203125" customWidth="1"/>
    <col min="8" max="8" width="23.77734375" customWidth="1"/>
    <col min="9" max="10" width="20.33203125" customWidth="1"/>
    <col min="11" max="11" width="23.109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33" customHeight="1">
      <c r="A2" s="1"/>
      <c r="B2" s="166"/>
      <c r="C2" s="169" t="s">
        <v>157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225"/>
      <c r="R2" s="216"/>
      <c r="S2" s="217"/>
      <c r="T2" s="218"/>
      <c r="U2" s="92"/>
    </row>
    <row r="3" spans="1:24" ht="33" customHeight="1">
      <c r="A3" s="1"/>
      <c r="B3" s="167"/>
      <c r="C3" s="171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226"/>
      <c r="R3" s="219"/>
      <c r="S3" s="220"/>
      <c r="T3" s="220"/>
      <c r="U3" s="93"/>
    </row>
    <row r="4" spans="1:24" ht="33" customHeight="1">
      <c r="A4" s="1"/>
      <c r="B4" s="167"/>
      <c r="C4" s="173" t="s">
        <v>0</v>
      </c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238"/>
      <c r="R4" s="219"/>
      <c r="S4" s="220"/>
      <c r="T4" s="220"/>
      <c r="U4" s="93"/>
    </row>
    <row r="5" spans="1:24" ht="33" customHeight="1">
      <c r="A5" s="1"/>
      <c r="B5" s="168"/>
      <c r="C5" s="171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226"/>
      <c r="R5" s="221"/>
      <c r="S5" s="222"/>
      <c r="T5" s="222"/>
      <c r="U5" s="93"/>
    </row>
    <row r="6" spans="1:24" ht="33" customHeight="1">
      <c r="A6" s="1"/>
      <c r="B6" s="94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2"/>
      <c r="S6" s="82"/>
      <c r="T6" s="82"/>
      <c r="U6" s="93"/>
    </row>
    <row r="7" spans="1:24" ht="33" customHeight="1">
      <c r="A7" s="1"/>
      <c r="B7" s="95" t="s">
        <v>1</v>
      </c>
      <c r="C7" s="175" t="s">
        <v>181</v>
      </c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93"/>
    </row>
    <row r="8" spans="1:24" ht="33" customHeight="1">
      <c r="A8" s="1"/>
      <c r="B8" s="95" t="s">
        <v>2</v>
      </c>
      <c r="C8" s="161">
        <v>45989</v>
      </c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62"/>
      <c r="U8" s="93"/>
    </row>
    <row r="9" spans="1:24" ht="33" customHeight="1">
      <c r="A9" s="1"/>
      <c r="B9" s="95" t="s">
        <v>3</v>
      </c>
      <c r="C9" s="223">
        <v>1314</v>
      </c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93"/>
    </row>
    <row r="10" spans="1:24" ht="33" customHeight="1">
      <c r="A10" s="1"/>
      <c r="B10" s="95" t="s">
        <v>4</v>
      </c>
      <c r="C10" s="161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93"/>
    </row>
    <row r="11" spans="1:24" ht="33" customHeight="1">
      <c r="A11" s="1"/>
      <c r="B11" s="95" t="s">
        <v>5</v>
      </c>
      <c r="C11" s="163">
        <v>3.5</v>
      </c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93"/>
    </row>
    <row r="12" spans="1:24" ht="14.25" customHeight="1">
      <c r="A12" s="1"/>
      <c r="B12" s="96"/>
      <c r="C12" s="5"/>
      <c r="D12" s="6"/>
      <c r="E12" s="6"/>
      <c r="F12" s="164"/>
      <c r="G12" s="164"/>
      <c r="H12" s="165"/>
      <c r="I12" s="164"/>
      <c r="J12" s="164"/>
      <c r="K12" s="165"/>
      <c r="L12" s="164"/>
      <c r="M12" s="164"/>
      <c r="N12" s="165"/>
      <c r="O12" s="239"/>
      <c r="P12" s="239"/>
      <c r="Q12" s="165"/>
      <c r="R12" s="239"/>
      <c r="S12" s="239"/>
      <c r="T12" s="165"/>
      <c r="U12" s="93"/>
    </row>
    <row r="13" spans="1:24" ht="52.8" customHeight="1">
      <c r="A13" s="1"/>
      <c r="B13" s="179" t="s">
        <v>180</v>
      </c>
      <c r="C13" s="232" t="s">
        <v>6</v>
      </c>
      <c r="D13" s="247"/>
      <c r="E13" s="232" t="s">
        <v>182</v>
      </c>
      <c r="F13" s="240" t="s">
        <v>199</v>
      </c>
      <c r="G13" s="241"/>
      <c r="H13" s="242"/>
      <c r="I13" s="183" t="s">
        <v>200</v>
      </c>
      <c r="J13" s="184"/>
      <c r="K13" s="249"/>
      <c r="L13" s="176" t="s">
        <v>201</v>
      </c>
      <c r="M13" s="177"/>
      <c r="N13" s="178"/>
      <c r="O13" s="93"/>
    </row>
    <row r="14" spans="1:24" ht="33.6" customHeight="1">
      <c r="A14" s="1"/>
      <c r="B14" s="180"/>
      <c r="C14" s="233"/>
      <c r="D14" s="248"/>
      <c r="E14" s="233"/>
      <c r="F14" s="243" t="s">
        <v>8</v>
      </c>
      <c r="G14" s="244"/>
      <c r="H14" s="85" t="s">
        <v>9</v>
      </c>
      <c r="I14" s="245" t="s">
        <v>8</v>
      </c>
      <c r="J14" s="246"/>
      <c r="K14" s="86" t="s">
        <v>9</v>
      </c>
      <c r="L14" s="186" t="s">
        <v>8</v>
      </c>
      <c r="M14" s="187"/>
      <c r="N14" s="91" t="s">
        <v>9</v>
      </c>
      <c r="O14" s="93"/>
    </row>
    <row r="15" spans="1:24" ht="88.2" customHeight="1">
      <c r="A15" s="1"/>
      <c r="B15" s="97" t="s">
        <v>183</v>
      </c>
      <c r="C15" s="209">
        <v>4</v>
      </c>
      <c r="D15" s="210"/>
      <c r="E15" s="87" t="s">
        <v>197</v>
      </c>
      <c r="F15" s="211">
        <v>5.3388999999999998</v>
      </c>
      <c r="G15" s="212"/>
      <c r="H15" s="155">
        <f>C15*F15</f>
        <v>21.355599999999999</v>
      </c>
      <c r="I15" s="213">
        <v>5.6</v>
      </c>
      <c r="J15" s="212"/>
      <c r="K15" s="88">
        <f>C15*I15</f>
        <v>22.4</v>
      </c>
      <c r="L15" s="214">
        <v>0</v>
      </c>
      <c r="M15" s="214"/>
      <c r="N15" s="145">
        <f>C15*L15</f>
        <v>0</v>
      </c>
      <c r="O15" s="93"/>
      <c r="X15" s="143"/>
    </row>
    <row r="16" spans="1:24" ht="88.2" customHeight="1">
      <c r="A16" s="1"/>
      <c r="B16" s="97" t="s">
        <v>184</v>
      </c>
      <c r="C16" s="209">
        <v>4</v>
      </c>
      <c r="D16" s="210"/>
      <c r="E16" s="87" t="s">
        <v>197</v>
      </c>
      <c r="F16" s="211">
        <v>207.62710000000001</v>
      </c>
      <c r="G16" s="212"/>
      <c r="H16" s="155">
        <f t="shared" ref="H16:H28" si="0">C16*F16</f>
        <v>830.50840000000005</v>
      </c>
      <c r="I16" s="213">
        <v>211.86</v>
      </c>
      <c r="J16" s="212"/>
      <c r="K16" s="88">
        <f t="shared" ref="K16:K28" si="1">C16*I16</f>
        <v>847.44</v>
      </c>
      <c r="L16" s="214">
        <v>203.39</v>
      </c>
      <c r="M16" s="214"/>
      <c r="N16" s="145">
        <f t="shared" ref="N16:N28" si="2">C16*L16</f>
        <v>813.56</v>
      </c>
      <c r="O16" s="93"/>
      <c r="X16" s="143"/>
    </row>
    <row r="17" spans="1:26" ht="88.2" customHeight="1">
      <c r="A17" s="1"/>
      <c r="B17" s="97" t="s">
        <v>185</v>
      </c>
      <c r="C17" s="209">
        <v>5</v>
      </c>
      <c r="D17" s="210"/>
      <c r="E17" s="87" t="s">
        <v>198</v>
      </c>
      <c r="F17" s="211">
        <v>66.948999999999998</v>
      </c>
      <c r="G17" s="212"/>
      <c r="H17" s="155">
        <f t="shared" si="0"/>
        <v>334.745</v>
      </c>
      <c r="I17" s="213">
        <v>63.56</v>
      </c>
      <c r="J17" s="212"/>
      <c r="K17" s="88">
        <f t="shared" si="1"/>
        <v>317.8</v>
      </c>
      <c r="L17" s="214">
        <v>0</v>
      </c>
      <c r="M17" s="214"/>
      <c r="N17" s="145">
        <f t="shared" si="2"/>
        <v>0</v>
      </c>
      <c r="O17" s="93"/>
      <c r="X17" s="143"/>
    </row>
    <row r="18" spans="1:26" ht="88.2" customHeight="1">
      <c r="A18" s="1"/>
      <c r="B18" s="97" t="s">
        <v>186</v>
      </c>
      <c r="C18" s="209">
        <v>20</v>
      </c>
      <c r="D18" s="210"/>
      <c r="E18" s="87" t="s">
        <v>197</v>
      </c>
      <c r="F18" s="211">
        <v>4.9152500000000003</v>
      </c>
      <c r="G18" s="212"/>
      <c r="H18" s="155">
        <f t="shared" si="0"/>
        <v>98.305000000000007</v>
      </c>
      <c r="I18" s="213">
        <v>5.09</v>
      </c>
      <c r="J18" s="212"/>
      <c r="K18" s="88">
        <f t="shared" si="1"/>
        <v>101.8</v>
      </c>
      <c r="L18" s="214">
        <v>5.08</v>
      </c>
      <c r="M18" s="214"/>
      <c r="N18" s="145">
        <f t="shared" si="2"/>
        <v>101.6</v>
      </c>
      <c r="O18" s="93"/>
      <c r="X18" s="143"/>
    </row>
    <row r="19" spans="1:26" ht="88.2" customHeight="1">
      <c r="A19" s="1"/>
      <c r="B19" s="97" t="s">
        <v>187</v>
      </c>
      <c r="C19" s="209">
        <v>5</v>
      </c>
      <c r="D19" s="210"/>
      <c r="E19" s="87" t="s">
        <v>197</v>
      </c>
      <c r="F19" s="211">
        <v>12.542299999999999</v>
      </c>
      <c r="G19" s="212"/>
      <c r="H19" s="155">
        <f t="shared" si="0"/>
        <v>62.711499999999994</v>
      </c>
      <c r="I19" s="213">
        <v>12.71</v>
      </c>
      <c r="J19" s="212"/>
      <c r="K19" s="88">
        <f t="shared" si="1"/>
        <v>63.550000000000004</v>
      </c>
      <c r="L19" s="214">
        <v>8.4700000000000006</v>
      </c>
      <c r="M19" s="214"/>
      <c r="N19" s="145">
        <f t="shared" si="2"/>
        <v>42.35</v>
      </c>
      <c r="O19" s="93"/>
      <c r="X19" s="143"/>
    </row>
    <row r="20" spans="1:26" ht="88.2" customHeight="1">
      <c r="A20" s="1"/>
      <c r="B20" s="97" t="s">
        <v>188</v>
      </c>
      <c r="C20" s="209">
        <v>5</v>
      </c>
      <c r="D20" s="210"/>
      <c r="E20" s="87" t="s">
        <v>197</v>
      </c>
      <c r="F20" s="211">
        <v>38.14</v>
      </c>
      <c r="G20" s="212"/>
      <c r="H20" s="155">
        <f t="shared" si="0"/>
        <v>190.7</v>
      </c>
      <c r="I20" s="213">
        <v>13</v>
      </c>
      <c r="J20" s="212"/>
      <c r="K20" s="88">
        <f t="shared" si="1"/>
        <v>65</v>
      </c>
      <c r="L20" s="214">
        <v>50.85</v>
      </c>
      <c r="M20" s="214"/>
      <c r="N20" s="145">
        <f t="shared" si="2"/>
        <v>254.25</v>
      </c>
      <c r="O20" s="93"/>
      <c r="X20" s="143"/>
    </row>
    <row r="21" spans="1:26" ht="88.2" customHeight="1">
      <c r="A21" s="1"/>
      <c r="B21" s="97" t="s">
        <v>189</v>
      </c>
      <c r="C21" s="209">
        <v>30</v>
      </c>
      <c r="D21" s="210"/>
      <c r="E21" s="87" t="s">
        <v>197</v>
      </c>
      <c r="F21" s="211">
        <v>12.54237288</v>
      </c>
      <c r="G21" s="212"/>
      <c r="H21" s="155">
        <f t="shared" si="0"/>
        <v>376.27118640000003</v>
      </c>
      <c r="I21" s="213">
        <v>12.71</v>
      </c>
      <c r="J21" s="212"/>
      <c r="K21" s="88">
        <f t="shared" si="1"/>
        <v>381.3</v>
      </c>
      <c r="L21" s="214">
        <v>0</v>
      </c>
      <c r="M21" s="214"/>
      <c r="N21" s="145">
        <f t="shared" si="2"/>
        <v>0</v>
      </c>
      <c r="O21" s="93"/>
      <c r="X21" s="143"/>
    </row>
    <row r="22" spans="1:26" ht="88.2" customHeight="1">
      <c r="A22" s="1"/>
      <c r="B22" s="97" t="s">
        <v>190</v>
      </c>
      <c r="C22" s="209">
        <v>30</v>
      </c>
      <c r="D22" s="210"/>
      <c r="E22" s="87" t="s">
        <v>197</v>
      </c>
      <c r="F22" s="211">
        <v>12.54237288</v>
      </c>
      <c r="G22" s="212"/>
      <c r="H22" s="155">
        <f t="shared" si="0"/>
        <v>376.27118640000003</v>
      </c>
      <c r="I22" s="213">
        <v>12.71</v>
      </c>
      <c r="J22" s="212"/>
      <c r="K22" s="88">
        <f t="shared" si="1"/>
        <v>381.3</v>
      </c>
      <c r="L22" s="214">
        <v>0</v>
      </c>
      <c r="M22" s="214"/>
      <c r="N22" s="145">
        <f t="shared" si="2"/>
        <v>0</v>
      </c>
      <c r="O22" s="93"/>
      <c r="X22" s="143"/>
    </row>
    <row r="23" spans="1:26" ht="88.2" customHeight="1">
      <c r="A23" s="1"/>
      <c r="B23" s="97" t="s">
        <v>191</v>
      </c>
      <c r="C23" s="209">
        <v>2</v>
      </c>
      <c r="D23" s="210"/>
      <c r="E23" s="87" t="s">
        <v>197</v>
      </c>
      <c r="F23" s="211">
        <v>81.355932199999998</v>
      </c>
      <c r="G23" s="212"/>
      <c r="H23" s="155">
        <f t="shared" si="0"/>
        <v>162.7118644</v>
      </c>
      <c r="I23" s="213">
        <v>0</v>
      </c>
      <c r="J23" s="212"/>
      <c r="K23" s="88">
        <f t="shared" si="1"/>
        <v>0</v>
      </c>
      <c r="L23" s="214">
        <v>0</v>
      </c>
      <c r="M23" s="214"/>
      <c r="N23" s="145">
        <f t="shared" si="2"/>
        <v>0</v>
      </c>
      <c r="O23" s="93"/>
      <c r="X23" s="143"/>
    </row>
    <row r="24" spans="1:26" ht="88.2" customHeight="1">
      <c r="A24" s="1"/>
      <c r="B24" s="97" t="s">
        <v>192</v>
      </c>
      <c r="C24" s="209">
        <v>10</v>
      </c>
      <c r="D24" s="210"/>
      <c r="E24" s="87" t="s">
        <v>197</v>
      </c>
      <c r="F24" s="211">
        <v>55.932203389999998</v>
      </c>
      <c r="G24" s="212"/>
      <c r="H24" s="155">
        <f t="shared" si="0"/>
        <v>559.32203389999995</v>
      </c>
      <c r="I24" s="213">
        <v>57.4</v>
      </c>
      <c r="J24" s="212"/>
      <c r="K24" s="88">
        <f t="shared" si="1"/>
        <v>574</v>
      </c>
      <c r="L24" s="214">
        <v>32.200000000000003</v>
      </c>
      <c r="M24" s="214"/>
      <c r="N24" s="145">
        <f t="shared" si="2"/>
        <v>322</v>
      </c>
      <c r="O24" s="93"/>
      <c r="X24" s="143"/>
    </row>
    <row r="25" spans="1:26" ht="88.2" customHeight="1">
      <c r="A25" s="1"/>
      <c r="B25" s="97" t="s">
        <v>193</v>
      </c>
      <c r="C25" s="209">
        <v>10</v>
      </c>
      <c r="D25" s="210"/>
      <c r="E25" s="87" t="s">
        <v>197</v>
      </c>
      <c r="F25" s="211">
        <v>22.881355930000002</v>
      </c>
      <c r="G25" s="212"/>
      <c r="H25" s="155">
        <f t="shared" si="0"/>
        <v>228.81355930000001</v>
      </c>
      <c r="I25" s="213">
        <v>23.6</v>
      </c>
      <c r="J25" s="212"/>
      <c r="K25" s="88">
        <f t="shared" si="1"/>
        <v>236</v>
      </c>
      <c r="L25" s="214">
        <v>16.95</v>
      </c>
      <c r="M25" s="214"/>
      <c r="N25" s="145">
        <f t="shared" si="2"/>
        <v>169.5</v>
      </c>
      <c r="O25" s="93"/>
      <c r="X25" s="143"/>
    </row>
    <row r="26" spans="1:26" ht="88.2" customHeight="1">
      <c r="A26" s="1"/>
      <c r="B26" s="97" t="s">
        <v>194</v>
      </c>
      <c r="C26" s="209">
        <v>1</v>
      </c>
      <c r="D26" s="210"/>
      <c r="E26" s="87" t="s">
        <v>197</v>
      </c>
      <c r="F26" s="211">
        <v>19.491525419999999</v>
      </c>
      <c r="G26" s="212"/>
      <c r="H26" s="155">
        <f t="shared" si="0"/>
        <v>19.491525419999999</v>
      </c>
      <c r="I26" s="213">
        <v>20</v>
      </c>
      <c r="J26" s="212"/>
      <c r="K26" s="88">
        <f t="shared" si="1"/>
        <v>20</v>
      </c>
      <c r="L26" s="214">
        <v>10.17</v>
      </c>
      <c r="M26" s="214"/>
      <c r="N26" s="145">
        <f t="shared" si="2"/>
        <v>10.17</v>
      </c>
      <c r="O26" s="93"/>
      <c r="X26" s="143"/>
    </row>
    <row r="27" spans="1:26" ht="88.2" customHeight="1">
      <c r="A27" s="1"/>
      <c r="B27" s="97" t="s">
        <v>195</v>
      </c>
      <c r="C27" s="209">
        <v>10</v>
      </c>
      <c r="D27" s="210"/>
      <c r="E27" s="87" t="s">
        <v>197</v>
      </c>
      <c r="F27" s="211">
        <v>27.118644069999998</v>
      </c>
      <c r="G27" s="212"/>
      <c r="H27" s="155">
        <f t="shared" si="0"/>
        <v>271.18644069999999</v>
      </c>
      <c r="I27" s="213">
        <v>0</v>
      </c>
      <c r="J27" s="212"/>
      <c r="K27" s="88">
        <f t="shared" si="1"/>
        <v>0</v>
      </c>
      <c r="L27" s="214">
        <v>0</v>
      </c>
      <c r="M27" s="214"/>
      <c r="N27" s="145">
        <f t="shared" si="2"/>
        <v>0</v>
      </c>
      <c r="O27" s="93"/>
      <c r="X27" s="143"/>
    </row>
    <row r="28" spans="1:26" ht="88.2" customHeight="1">
      <c r="A28" s="1"/>
      <c r="B28" s="97" t="s">
        <v>196</v>
      </c>
      <c r="C28" s="209">
        <v>1</v>
      </c>
      <c r="D28" s="210"/>
      <c r="E28" s="87" t="s">
        <v>197</v>
      </c>
      <c r="F28" s="211">
        <v>85.169491530000002</v>
      </c>
      <c r="G28" s="212"/>
      <c r="H28" s="155">
        <f t="shared" si="0"/>
        <v>85.169491530000002</v>
      </c>
      <c r="I28" s="213">
        <v>0</v>
      </c>
      <c r="J28" s="212"/>
      <c r="K28" s="88">
        <f t="shared" si="1"/>
        <v>0</v>
      </c>
      <c r="L28" s="214">
        <v>59.32</v>
      </c>
      <c r="M28" s="214"/>
      <c r="N28" s="145">
        <f t="shared" si="2"/>
        <v>59.32</v>
      </c>
      <c r="O28" s="93"/>
      <c r="X28" s="143"/>
    </row>
    <row r="29" spans="1:26" ht="25.5" customHeight="1">
      <c r="A29" s="1"/>
      <c r="B29" s="98"/>
      <c r="C29" s="81"/>
      <c r="D29" s="84"/>
      <c r="E29" s="84"/>
      <c r="F29" s="215" t="s">
        <v>10</v>
      </c>
      <c r="G29" s="215"/>
      <c r="H29" s="156">
        <f>SUM(H15:H28)</f>
        <v>3617.5627880500001</v>
      </c>
      <c r="I29" s="234" t="s">
        <v>10</v>
      </c>
      <c r="J29" s="234"/>
      <c r="K29" s="89">
        <f>SUM(K15:K28)</f>
        <v>3010.59</v>
      </c>
      <c r="L29" s="234" t="s">
        <v>10</v>
      </c>
      <c r="M29" s="234"/>
      <c r="N29" s="146">
        <f>SUM(N15:N28)</f>
        <v>1772.75</v>
      </c>
      <c r="O29" s="93"/>
      <c r="X29" s="125"/>
      <c r="Y29" s="140"/>
      <c r="Z29" s="142"/>
    </row>
    <row r="30" spans="1:26" ht="25.5" customHeight="1">
      <c r="A30" s="1"/>
      <c r="B30" s="94"/>
      <c r="C30" s="81"/>
      <c r="D30" s="84"/>
      <c r="E30" s="84"/>
      <c r="F30" s="215" t="s">
        <v>11</v>
      </c>
      <c r="G30" s="215"/>
      <c r="H30" s="157">
        <f>H29*0.18</f>
        <v>651.16130184899998</v>
      </c>
      <c r="I30" s="234" t="s">
        <v>11</v>
      </c>
      <c r="J30" s="234"/>
      <c r="K30" s="90">
        <f>K29*0.18</f>
        <v>541.90620000000001</v>
      </c>
      <c r="L30" s="234" t="s">
        <v>11</v>
      </c>
      <c r="M30" s="234"/>
      <c r="N30" s="146">
        <f>+N29*0.18</f>
        <v>319.09499999999997</v>
      </c>
      <c r="O30" s="93"/>
    </row>
    <row r="31" spans="1:26" ht="25.5" customHeight="1">
      <c r="A31" s="1"/>
      <c r="B31" s="94"/>
      <c r="C31" s="82"/>
      <c r="D31" s="84"/>
      <c r="E31" s="84"/>
      <c r="F31" s="215" t="s">
        <v>13</v>
      </c>
      <c r="G31" s="215"/>
      <c r="H31" s="157">
        <f>SUM(H29:H30)</f>
        <v>4268.7240898990003</v>
      </c>
      <c r="I31" s="234" t="s">
        <v>13</v>
      </c>
      <c r="J31" s="234"/>
      <c r="K31" s="90">
        <f>SUM(K29:K30)</f>
        <v>3552.4962</v>
      </c>
      <c r="L31" s="234" t="s">
        <v>13</v>
      </c>
      <c r="M31" s="234"/>
      <c r="N31" s="146">
        <f>+N29+N30</f>
        <v>2091.8449999999998</v>
      </c>
      <c r="O31" s="93"/>
      <c r="X31" s="139"/>
      <c r="Y31" s="141"/>
    </row>
    <row r="32" spans="1:26" ht="14.25" customHeight="1">
      <c r="A32" s="1"/>
      <c r="B32" s="99"/>
      <c r="C32" s="7"/>
      <c r="D32" s="7"/>
      <c r="E32" s="7"/>
      <c r="F32" s="7"/>
      <c r="G32" s="7"/>
      <c r="H32" s="8"/>
      <c r="I32" s="7"/>
      <c r="J32" s="7"/>
      <c r="K32" s="8"/>
      <c r="L32" s="8"/>
      <c r="M32" s="8"/>
      <c r="N32" s="8"/>
      <c r="O32" s="8"/>
      <c r="P32" s="8"/>
      <c r="Q32" s="8"/>
      <c r="R32" s="7"/>
      <c r="S32" s="7"/>
      <c r="T32" s="8"/>
      <c r="U32" s="93"/>
    </row>
    <row r="33" spans="1:21" ht="14.25" customHeight="1">
      <c r="A33" s="1"/>
      <c r="B33" s="100"/>
      <c r="C33" s="3"/>
      <c r="D33" s="3"/>
      <c r="E33" s="3"/>
      <c r="F33" s="9"/>
      <c r="G33" s="9"/>
      <c r="H33" s="9"/>
      <c r="I33" s="9"/>
      <c r="J33" s="9"/>
      <c r="K33" s="9"/>
      <c r="L33" s="9"/>
      <c r="M33" s="9"/>
      <c r="N33" s="136"/>
      <c r="O33" s="10"/>
      <c r="P33" s="10"/>
      <c r="Q33" s="250"/>
      <c r="R33" s="231"/>
      <c r="S33" s="70"/>
      <c r="T33" s="10"/>
      <c r="U33" s="93"/>
    </row>
    <row r="34" spans="1:21" ht="33" customHeight="1">
      <c r="A34" s="1"/>
      <c r="B34" s="194" t="s">
        <v>14</v>
      </c>
      <c r="C34" s="195"/>
      <c r="D34" s="71" t="s">
        <v>151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93"/>
    </row>
    <row r="35" spans="1:21" ht="30.6" customHeight="1">
      <c r="A35" s="1"/>
      <c r="B35" s="192" t="s">
        <v>15</v>
      </c>
      <c r="C35" s="193"/>
      <c r="D35" s="72">
        <v>0.4</v>
      </c>
      <c r="E35" s="72"/>
      <c r="F35" s="73" t="s">
        <v>144</v>
      </c>
      <c r="G35" s="150" cm="1">
        <f t="array" ref="G35">_xlfn.IFS(F35=PUNTAJES!$E$9,PUNTAJES!$F$9,F35=PUNTAJES!$E$10,PUNTAJES!$F$10,F35=PUNTAJES!$E$11,PUNTAJES!$F$11,F35=PUNTAJES!$E$12,PUNTAJES!$F$12,F35=PUNTAJES!$E$13,PUNTAJES!$F$13)</f>
        <v>4</v>
      </c>
      <c r="H35" s="137">
        <f>D35*G35</f>
        <v>1.6</v>
      </c>
      <c r="I35" s="73" t="s">
        <v>144</v>
      </c>
      <c r="J35" s="78" cm="1">
        <f t="array" ref="J35">_xlfn.IFS(I35=PUNTAJES!$E$9,PUNTAJES!$F$9,I35=PUNTAJES!$E$10,PUNTAJES!$F$10,I35=PUNTAJES!$E$11,PUNTAJES!$F$11,I35=PUNTAJES!$E$12,PUNTAJES!$F$12,I35=PUNTAJES!$E$13,PUNTAJES!$F$13)</f>
        <v>4</v>
      </c>
      <c r="K35" s="137">
        <f>D35*J35</f>
        <v>1.6</v>
      </c>
      <c r="L35" s="73" t="s">
        <v>141</v>
      </c>
      <c r="M35" s="78" cm="1">
        <f t="array" ref="M35">_xlfn.IFS(L35=PUNTAJES!$E$9,PUNTAJES!$F$9,L35=PUNTAJES!$E$10,PUNTAJES!$F$10,L35=PUNTAJES!$E$11,PUNTAJES!$F$11,L35=PUNTAJES!$E$12,PUNTAJES!$F$12,L35=PUNTAJES!$E$13,PUNTAJES!$F$13)</f>
        <v>3</v>
      </c>
      <c r="N35" s="119">
        <f>M35*D35</f>
        <v>1.2000000000000002</v>
      </c>
      <c r="O35" s="93"/>
    </row>
    <row r="36" spans="1:21" ht="30.6" customHeight="1">
      <c r="A36" s="1"/>
      <c r="B36" s="192" t="s">
        <v>152</v>
      </c>
      <c r="C36" s="193"/>
      <c r="D36" s="72">
        <v>0.2</v>
      </c>
      <c r="E36" s="72"/>
      <c r="F36" s="74" t="s">
        <v>123</v>
      </c>
      <c r="G36" s="151" cm="1">
        <f t="array" ref="G36">_xlfn.IFS(F36=PUNTAJES!$B$4,PUNTAJES!$C$4,F36=PUNTAJES!$B$5,PUNTAJES!$C$5,F36=PUNTAJES!$B$6,PUNTAJES!$C$6,F36=PUNTAJES!$B$7,PUNTAJES!$C$7,F36=PUNTAJES!$B$8,PUNTAJES!$C$8,F36=PUNTAJES!$B$9,PUNTAJES!$C$9)</f>
        <v>5</v>
      </c>
      <c r="H36" s="137">
        <f t="shared" ref="H36:H40" si="3">D36*G36</f>
        <v>1</v>
      </c>
      <c r="I36" s="74" t="s">
        <v>123</v>
      </c>
      <c r="J36" s="79" cm="1">
        <f t="array" ref="J36">_xlfn.IFS(I36=PUNTAJES!$B$4,PUNTAJES!$C$4,I36=PUNTAJES!$B$5,PUNTAJES!$C$5,I36=PUNTAJES!$B$6,PUNTAJES!$C$6,I36=PUNTAJES!$B$7,PUNTAJES!$C$7,I36=PUNTAJES!$B$8,PUNTAJES!$C$8,I36=PUNTAJES!$B$9,PUNTAJES!$C$9)</f>
        <v>5</v>
      </c>
      <c r="K36" s="137">
        <f t="shared" ref="K36:K40" si="4">D36*J36</f>
        <v>1</v>
      </c>
      <c r="L36" s="74" t="s">
        <v>126</v>
      </c>
      <c r="M36" s="79" cm="1">
        <f t="array" ref="M36">_xlfn.IFS(L36=PUNTAJES!$B$4,PUNTAJES!$C$4,L36=PUNTAJES!$B$5,PUNTAJES!$C$5,L36=PUNTAJES!$B$6,PUNTAJES!$C$6,L36=PUNTAJES!$B$7,PUNTAJES!$C$7,L36=PUNTAJES!$B$8,PUNTAJES!$C$8,L36=PUNTAJES!$B$9,PUNTAJES!$C$9)</f>
        <v>4</v>
      </c>
      <c r="N36" s="119">
        <f>M36*D36</f>
        <v>0.8</v>
      </c>
      <c r="O36" s="93"/>
    </row>
    <row r="37" spans="1:21" ht="30.6" customHeight="1">
      <c r="A37" s="2"/>
      <c r="B37" s="192" t="s">
        <v>140</v>
      </c>
      <c r="C37" s="193"/>
      <c r="D37" s="75">
        <v>0.1</v>
      </c>
      <c r="E37" s="75"/>
      <c r="F37" s="76" t="s">
        <v>143</v>
      </c>
      <c r="G37" s="152" cm="1">
        <f t="array" ref="G37">_xlfn.IFS(F37=PUNTAJES!$B$12,PUNTAJES!$C$12,F37=PUNTAJES!$B$13,PUNTAJES!$C$13,F37=PUNTAJES!$B$14,PUNTAJES!$C$14,F37=PUNTAJES!$B$15,PUNTAJES!$C$15,F37=PUNTAJES!$B$16,PUNTAJES!$C$16)</f>
        <v>5</v>
      </c>
      <c r="H37" s="137">
        <f t="shared" si="3"/>
        <v>0.5</v>
      </c>
      <c r="I37" s="76" t="s">
        <v>146</v>
      </c>
      <c r="J37" s="80" cm="1">
        <f t="array" ref="J37">_xlfn.IFS(I37=PUNTAJES!$B$12,PUNTAJES!$C$12,I37=PUNTAJES!$B$13,PUNTAJES!$C$13,I37=PUNTAJES!$B$14,PUNTAJES!$C$14,I37=PUNTAJES!$B$15,PUNTAJES!$C$15,I37=PUNTAJES!$B$16,PUNTAJES!$C$16)</f>
        <v>4</v>
      </c>
      <c r="K37" s="137">
        <f t="shared" si="4"/>
        <v>0.4</v>
      </c>
      <c r="L37" s="76" t="s">
        <v>146</v>
      </c>
      <c r="M37" s="80" cm="1">
        <f t="array" ref="M37">_xlfn.IFS(L37=PUNTAJES!$B$12,PUNTAJES!$C$12,L37=PUNTAJES!$B$13,PUNTAJES!$C$13,L37=PUNTAJES!$B$14,PUNTAJES!$C$14,L37=PUNTAJES!$B$15,PUNTAJES!$C$15,L37=PUNTAJES!$B$16,PUNTAJES!$C$16)</f>
        <v>4</v>
      </c>
      <c r="N37" s="119">
        <f t="shared" ref="N37:N40" si="5">M37*D37</f>
        <v>0.4</v>
      </c>
      <c r="O37" s="101"/>
    </row>
    <row r="38" spans="1:21" ht="30.6" customHeight="1">
      <c r="A38" s="1"/>
      <c r="B38" s="192" t="s">
        <v>153</v>
      </c>
      <c r="C38" s="193"/>
      <c r="D38" s="72">
        <v>0.1</v>
      </c>
      <c r="E38" s="72"/>
      <c r="F38" s="74" t="s">
        <v>124</v>
      </c>
      <c r="G38" s="151" cm="1">
        <f t="array" ref="G38">_xlfn.IFS(F38=PUNTAJES!$E$4,PUNTAJES!$F$4,F38=PUNTAJES!$E$5,PUNTAJES!$F$5,F38=PUNTAJES!$E$6,PUNTAJES!$F$6)</f>
        <v>3</v>
      </c>
      <c r="H38" s="137">
        <f t="shared" si="3"/>
        <v>0.30000000000000004</v>
      </c>
      <c r="I38" s="74" t="s">
        <v>124</v>
      </c>
      <c r="J38" s="79" cm="1">
        <f t="array" ref="J38">_xlfn.IFS(I38=PUNTAJES!$E$4,PUNTAJES!$F$4,I38=PUNTAJES!$E$5,PUNTAJES!$F$5,I38=PUNTAJES!$E$6,PUNTAJES!$F$6)</f>
        <v>3</v>
      </c>
      <c r="K38" s="137">
        <f t="shared" si="4"/>
        <v>0.30000000000000004</v>
      </c>
      <c r="L38" s="74" t="s">
        <v>124</v>
      </c>
      <c r="M38" s="79" cm="1">
        <f t="array" ref="M38">_xlfn.IFS(L38=PUNTAJES!$E$4,PUNTAJES!$F$4,L38=PUNTAJES!$E$5,PUNTAJES!$F$5,L38=PUNTAJES!$E$6,PUNTAJES!$F$6)</f>
        <v>3</v>
      </c>
      <c r="N38" s="119">
        <f t="shared" si="5"/>
        <v>0.30000000000000004</v>
      </c>
      <c r="O38" s="93"/>
    </row>
    <row r="39" spans="1:21" ht="30.6" customHeight="1">
      <c r="A39" s="1"/>
      <c r="B39" s="192" t="s">
        <v>154</v>
      </c>
      <c r="C39" s="193"/>
      <c r="D39" s="72">
        <v>0.15</v>
      </c>
      <c r="E39" s="72"/>
      <c r="F39" s="74" t="s">
        <v>139</v>
      </c>
      <c r="G39" s="151" cm="1">
        <f t="array" ref="G39">_xlfn.IFS(F39=PUNTAJES!$H$9,PUNTAJES!$I$9,F39=PUNTAJES!$H$10,PUNTAJES!$I$10,F39=PUNTAJES!$H$11,PUNTAJES!$I$11,F39=PUNTAJES!$H$12,PUNTAJES!$I$12)</f>
        <v>3</v>
      </c>
      <c r="H39" s="137">
        <f t="shared" si="3"/>
        <v>0.44999999999999996</v>
      </c>
      <c r="I39" s="74" t="s">
        <v>139</v>
      </c>
      <c r="J39" s="79" cm="1">
        <f t="array" ref="J39">_xlfn.IFS(I39=PUNTAJES!$H$9,PUNTAJES!$I$9,I39=PUNTAJES!$H$10,PUNTAJES!$I$10,I39=PUNTAJES!$H$11,PUNTAJES!$I$11,I39=PUNTAJES!$H$12,PUNTAJES!$I$12)</f>
        <v>3</v>
      </c>
      <c r="K39" s="137">
        <f t="shared" si="4"/>
        <v>0.44999999999999996</v>
      </c>
      <c r="L39" s="74" t="s">
        <v>139</v>
      </c>
      <c r="M39" s="79" cm="1">
        <f t="array" ref="M39">_xlfn.IFS(L39=PUNTAJES!$H$9,PUNTAJES!$I$9,L39=PUNTAJES!$H$10,PUNTAJES!$I$10,L39=PUNTAJES!$H$11,PUNTAJES!$I$11,L39=PUNTAJES!$H$12,PUNTAJES!$I$12)</f>
        <v>3</v>
      </c>
      <c r="N39" s="119">
        <f t="shared" si="5"/>
        <v>0.44999999999999996</v>
      </c>
      <c r="O39" s="93"/>
    </row>
    <row r="40" spans="1:21" ht="30.6" customHeight="1" thickBot="1">
      <c r="A40" s="1"/>
      <c r="B40" s="192" t="s">
        <v>155</v>
      </c>
      <c r="C40" s="193"/>
      <c r="D40" s="72">
        <v>0.05</v>
      </c>
      <c r="E40" s="72"/>
      <c r="F40" s="74" t="s">
        <v>125</v>
      </c>
      <c r="G40" s="151" cm="1">
        <f t="array" ref="G40">_xlfn.IFS(F40=PUNTAJES!$H$4,PUNTAJES!$I$4,F40=PUNTAJES!$H$5,PUNTAJES!$I$5,F40=PUNTAJES!$H$6,PUNTAJES!$I$6)</f>
        <v>3</v>
      </c>
      <c r="H40" s="138">
        <f t="shared" si="3"/>
        <v>0.15000000000000002</v>
      </c>
      <c r="I40" s="74" t="s">
        <v>125</v>
      </c>
      <c r="J40" s="79" cm="1">
        <f t="array" ref="J40">_xlfn.IFS(I40=PUNTAJES!$H$4,PUNTAJES!$I$4,I40=PUNTAJES!$H$5,PUNTAJES!$I$5,I40=PUNTAJES!$H$6,PUNTAJES!$I$6)</f>
        <v>3</v>
      </c>
      <c r="K40" s="138">
        <f t="shared" si="4"/>
        <v>0.15000000000000002</v>
      </c>
      <c r="L40" s="74" t="s">
        <v>125</v>
      </c>
      <c r="M40" s="79" cm="1">
        <f t="array" ref="M40">_xlfn.IFS(L40=PUNTAJES!$H$4,PUNTAJES!$I$4,L40=PUNTAJES!$H$5,PUNTAJES!$I$5,L40=PUNTAJES!$H$6,PUNTAJES!$I$6)</f>
        <v>3</v>
      </c>
      <c r="N40" s="119">
        <f t="shared" si="5"/>
        <v>0.15000000000000002</v>
      </c>
      <c r="O40" s="93"/>
    </row>
    <row r="41" spans="1:21" ht="30.6" customHeight="1" thickBot="1">
      <c r="A41" s="1"/>
      <c r="B41" s="192" t="s">
        <v>13</v>
      </c>
      <c r="C41" s="193"/>
      <c r="D41" s="77">
        <f>SUM(D35:D40)</f>
        <v>1</v>
      </c>
      <c r="E41" s="77"/>
      <c r="F41" s="83" t="s">
        <v>156</v>
      </c>
      <c r="G41" s="153">
        <f>SUM(G35:G40)</f>
        <v>23</v>
      </c>
      <c r="H41" s="154">
        <f>SUM(H35:H40)</f>
        <v>4.0000000000000009</v>
      </c>
      <c r="I41" s="83" t="s">
        <v>156</v>
      </c>
      <c r="J41" s="108">
        <f>SUM(J35:J40)</f>
        <v>22</v>
      </c>
      <c r="K41" s="154">
        <f>SUM(K35:K40)</f>
        <v>3.9</v>
      </c>
      <c r="L41" s="83" t="s">
        <v>156</v>
      </c>
      <c r="M41" s="108">
        <f>SUM(M35:M40)</f>
        <v>20</v>
      </c>
      <c r="N41" s="144">
        <f>SUM(N35:N40)</f>
        <v>3.3000000000000003</v>
      </c>
      <c r="O41" s="93"/>
    </row>
    <row r="42" spans="1:21" ht="31.8" customHeight="1">
      <c r="A42" s="1"/>
      <c r="B42" s="102"/>
      <c r="C42" s="207" t="s">
        <v>16</v>
      </c>
      <c r="D42" s="208"/>
      <c r="E42" s="147"/>
      <c r="F42" s="202"/>
      <c r="G42" s="203"/>
      <c r="H42" s="205"/>
      <c r="I42" s="202"/>
      <c r="J42" s="203"/>
      <c r="K42" s="205"/>
      <c r="L42" s="202"/>
      <c r="M42" s="203"/>
      <c r="N42" s="205"/>
      <c r="O42" s="202"/>
      <c r="P42" s="203"/>
      <c r="Q42" s="205"/>
      <c r="R42" s="202"/>
      <c r="S42" s="203"/>
      <c r="T42" s="205"/>
      <c r="U42" s="93"/>
    </row>
    <row r="43" spans="1:21" ht="31.8" customHeight="1">
      <c r="A43" s="1"/>
      <c r="B43" s="102"/>
      <c r="C43" s="200" t="s">
        <v>158</v>
      </c>
      <c r="D43" s="206"/>
      <c r="E43" s="148"/>
      <c r="F43" s="202"/>
      <c r="G43" s="203"/>
      <c r="H43" s="204"/>
      <c r="I43" s="202"/>
      <c r="J43" s="203"/>
      <c r="K43" s="204"/>
      <c r="L43" s="202"/>
      <c r="M43" s="203"/>
      <c r="N43" s="204"/>
      <c r="O43" s="202"/>
      <c r="P43" s="203"/>
      <c r="Q43" s="204"/>
      <c r="R43" s="202"/>
      <c r="S43" s="203"/>
      <c r="T43" s="204"/>
      <c r="U43" s="93"/>
    </row>
    <row r="44" spans="1:21" ht="31.8" customHeight="1">
      <c r="A44" s="1"/>
      <c r="B44" s="102"/>
      <c r="C44" s="200" t="s">
        <v>17</v>
      </c>
      <c r="D44" s="201"/>
      <c r="E44" s="149"/>
      <c r="F44" s="202"/>
      <c r="G44" s="203"/>
      <c r="H44" s="204"/>
      <c r="I44" s="202"/>
      <c r="J44" s="203"/>
      <c r="K44" s="204"/>
      <c r="L44" s="202"/>
      <c r="M44" s="203"/>
      <c r="N44" s="204"/>
      <c r="O44" s="202"/>
      <c r="P44" s="203"/>
      <c r="Q44" s="204"/>
      <c r="R44" s="202"/>
      <c r="S44" s="203"/>
      <c r="T44" s="204"/>
      <c r="U44" s="93"/>
    </row>
    <row r="45" spans="1:21" ht="36.6" customHeight="1">
      <c r="A45" s="1"/>
      <c r="B45" s="100"/>
      <c r="C45" s="3"/>
      <c r="D45" s="3"/>
      <c r="E45" s="3"/>
      <c r="F45" s="11"/>
      <c r="G45" s="11"/>
      <c r="H45" s="11"/>
      <c r="I45" s="11"/>
      <c r="J45" s="11"/>
      <c r="K45" s="11"/>
      <c r="L45" s="11"/>
      <c r="M45" s="11"/>
      <c r="N45" s="11"/>
      <c r="O45" s="235"/>
      <c r="P45" s="236"/>
      <c r="Q45" s="237"/>
      <c r="R45" s="11"/>
      <c r="S45" s="11"/>
      <c r="T45" s="11"/>
      <c r="U45" s="93"/>
    </row>
    <row r="46" spans="1:21" ht="29.4" customHeight="1">
      <c r="A46" s="2"/>
      <c r="B46" s="230" t="s">
        <v>18</v>
      </c>
      <c r="C46" s="231"/>
      <c r="D46" s="231"/>
      <c r="E46" s="70"/>
      <c r="F46" s="227" t="s">
        <v>202</v>
      </c>
      <c r="G46" s="227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101"/>
    </row>
    <row r="47" spans="1:21" ht="14.25" customHeight="1">
      <c r="A47" s="2"/>
      <c r="B47" s="103"/>
      <c r="C47" s="12"/>
      <c r="D47" s="12"/>
      <c r="E47" s="12"/>
      <c r="F47" s="228"/>
      <c r="G47" s="228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8"/>
      <c r="U47" s="101"/>
    </row>
    <row r="48" spans="1:21" ht="14.25" customHeight="1">
      <c r="A48" s="2"/>
      <c r="B48" s="100"/>
      <c r="C48" s="13"/>
      <c r="D48" s="13"/>
      <c r="E48" s="13"/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101"/>
    </row>
    <row r="49" spans="1:21" ht="14.25" customHeight="1" thickBot="1">
      <c r="A49" s="1"/>
      <c r="B49" s="104"/>
      <c r="C49" s="105"/>
      <c r="D49" s="105"/>
      <c r="E49" s="105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7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</sheetData>
  <mergeCells count="118">
    <mergeCell ref="Q33:R33"/>
    <mergeCell ref="R43:T43"/>
    <mergeCell ref="O44:Q44"/>
    <mergeCell ref="O42:Q42"/>
    <mergeCell ref="B37:C37"/>
    <mergeCell ref="B38:C38"/>
    <mergeCell ref="B39:C39"/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B36:C36"/>
    <mergeCell ref="B35:C35"/>
    <mergeCell ref="I29:J29"/>
    <mergeCell ref="I30:J30"/>
    <mergeCell ref="I31:J31"/>
    <mergeCell ref="F30:G30"/>
    <mergeCell ref="F31:G31"/>
    <mergeCell ref="B34:C34"/>
    <mergeCell ref="L29:M29"/>
    <mergeCell ref="L30:M30"/>
    <mergeCell ref="L31:M31"/>
    <mergeCell ref="F46:T48"/>
    <mergeCell ref="B46:D46"/>
    <mergeCell ref="B40:C40"/>
    <mergeCell ref="B41:C41"/>
    <mergeCell ref="C44:D44"/>
    <mergeCell ref="C42:D42"/>
    <mergeCell ref="C43:D43"/>
    <mergeCell ref="F43:H43"/>
    <mergeCell ref="I43:K43"/>
    <mergeCell ref="O43:Q43"/>
    <mergeCell ref="R42:T42"/>
    <mergeCell ref="R44:T44"/>
    <mergeCell ref="F42:H42"/>
    <mergeCell ref="F44:H44"/>
    <mergeCell ref="I42:K42"/>
    <mergeCell ref="I44:K44"/>
    <mergeCell ref="O45:Q45"/>
    <mergeCell ref="L42:N42"/>
    <mergeCell ref="L43:N43"/>
    <mergeCell ref="L44:N44"/>
    <mergeCell ref="F29:G29"/>
    <mergeCell ref="C28:D28"/>
    <mergeCell ref="F28:G28"/>
    <mergeCell ref="I28:J28"/>
    <mergeCell ref="L28:M28"/>
    <mergeCell ref="R2:T5"/>
    <mergeCell ref="C8:T8"/>
    <mergeCell ref="C9:T9"/>
    <mergeCell ref="C7:T7"/>
    <mergeCell ref="I12:K12"/>
    <mergeCell ref="C2:Q3"/>
    <mergeCell ref="L12:N12"/>
    <mergeCell ref="F12:H12"/>
    <mergeCell ref="L13:N13"/>
    <mergeCell ref="L14:M14"/>
    <mergeCell ref="E13:E14"/>
    <mergeCell ref="C15:D15"/>
    <mergeCell ref="F15:G15"/>
    <mergeCell ref="I15:J15"/>
    <mergeCell ref="L15:M15"/>
    <mergeCell ref="C23:D23"/>
    <mergeCell ref="F23:G23"/>
    <mergeCell ref="I23:J23"/>
    <mergeCell ref="L23:M23"/>
    <mergeCell ref="C16:D16"/>
    <mergeCell ref="F16:G16"/>
    <mergeCell ref="I16:J16"/>
    <mergeCell ref="L16:M16"/>
    <mergeCell ref="C17:D17"/>
    <mergeCell ref="F17:G17"/>
    <mergeCell ref="I17:J17"/>
    <mergeCell ref="L17:M17"/>
    <mergeCell ref="C27:D27"/>
    <mergeCell ref="F27:G27"/>
    <mergeCell ref="I27:J27"/>
    <mergeCell ref="L27:M27"/>
    <mergeCell ref="C24:D24"/>
    <mergeCell ref="F24:G24"/>
    <mergeCell ref="I24:J24"/>
    <mergeCell ref="L24:M24"/>
    <mergeCell ref="C25:D25"/>
    <mergeCell ref="F25:G25"/>
    <mergeCell ref="I25:J25"/>
    <mergeCell ref="L25:M25"/>
    <mergeCell ref="C18:D18"/>
    <mergeCell ref="F18:G18"/>
    <mergeCell ref="I18:J18"/>
    <mergeCell ref="L18:M18"/>
    <mergeCell ref="C19:D19"/>
    <mergeCell ref="F19:G19"/>
    <mergeCell ref="I19:J19"/>
    <mergeCell ref="L19:M19"/>
    <mergeCell ref="C26:D26"/>
    <mergeCell ref="F26:G26"/>
    <mergeCell ref="I26:J26"/>
    <mergeCell ref="L26:M26"/>
    <mergeCell ref="C22:D22"/>
    <mergeCell ref="F22:G22"/>
    <mergeCell ref="I22:J22"/>
    <mergeCell ref="L22:M22"/>
    <mergeCell ref="C20:D20"/>
    <mergeCell ref="F20:G20"/>
    <mergeCell ref="I20:J20"/>
    <mergeCell ref="L20:M20"/>
    <mergeCell ref="C21:D21"/>
    <mergeCell ref="F21:G21"/>
    <mergeCell ref="I21:J21"/>
    <mergeCell ref="L21:M21"/>
  </mergeCells>
  <conditionalFormatting sqref="H34 K34:T34 H45:T45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F35 I35 L35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F36 I36 L36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F37 I37 L37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F38 I38 L38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F39 I39 L39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F40 I40 L40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9" t="s">
        <v>163</v>
      </c>
      <c r="C21" s="110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100</v>
      </c>
      <c r="C2" s="258"/>
      <c r="D2" s="258"/>
      <c r="E2" s="258"/>
      <c r="F2" s="259"/>
    </row>
    <row r="3" spans="2:6" ht="15" thickBot="1">
      <c r="B3" s="251" t="s">
        <v>99</v>
      </c>
      <c r="C3" s="252"/>
      <c r="D3" s="252"/>
      <c r="E3" s="252"/>
      <c r="F3" s="253"/>
    </row>
    <row r="4" spans="2:6" ht="15" thickBot="1">
      <c r="B4" s="254" t="s">
        <v>97</v>
      </c>
      <c r="C4" s="255"/>
      <c r="D4" s="255"/>
      <c r="E4" s="255"/>
      <c r="F4" s="256"/>
    </row>
    <row r="5" spans="2:6" ht="15" thickBot="1">
      <c r="B5" s="254" t="s">
        <v>98</v>
      </c>
      <c r="C5" s="255"/>
      <c r="D5" s="255"/>
      <c r="E5" s="255"/>
      <c r="F5" s="256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65">
        <v>1</v>
      </c>
      <c r="C7" s="263" t="s">
        <v>91</v>
      </c>
      <c r="D7" s="28" t="s">
        <v>61</v>
      </c>
      <c r="E7" s="26">
        <v>5</v>
      </c>
      <c r="F7" s="260"/>
    </row>
    <row r="8" spans="2:6" ht="26.25" customHeight="1">
      <c r="B8" s="266"/>
      <c r="C8" s="264"/>
      <c r="D8" s="29" t="s">
        <v>62</v>
      </c>
      <c r="E8" s="24">
        <v>4</v>
      </c>
      <c r="F8" s="261"/>
    </row>
    <row r="9" spans="2:6" ht="26.25" customHeight="1">
      <c r="B9" s="266"/>
      <c r="C9" s="264"/>
      <c r="D9" s="29" t="s">
        <v>63</v>
      </c>
      <c r="E9" s="24">
        <v>3</v>
      </c>
      <c r="F9" s="261"/>
    </row>
    <row r="10" spans="2:6" ht="26.25" customHeight="1">
      <c r="B10" s="266"/>
      <c r="C10" s="264"/>
      <c r="D10" s="29" t="s">
        <v>64</v>
      </c>
      <c r="E10" s="24">
        <v>2</v>
      </c>
      <c r="F10" s="261"/>
    </row>
    <row r="11" spans="2:6" ht="26.25" customHeight="1" thickBot="1">
      <c r="B11" s="266"/>
      <c r="C11" s="264"/>
      <c r="D11" s="30" t="s">
        <v>65</v>
      </c>
      <c r="E11" s="27">
        <v>1</v>
      </c>
      <c r="F11" s="262"/>
    </row>
    <row r="12" spans="2:6" ht="26.25" customHeight="1">
      <c r="B12" s="265">
        <v>2</v>
      </c>
      <c r="C12" s="263" t="s">
        <v>92</v>
      </c>
      <c r="D12" s="28" t="s">
        <v>66</v>
      </c>
      <c r="E12" s="26">
        <v>5</v>
      </c>
      <c r="F12" s="260"/>
    </row>
    <row r="13" spans="2:6" ht="26.25" customHeight="1">
      <c r="B13" s="266"/>
      <c r="C13" s="264"/>
      <c r="D13" s="29" t="s">
        <v>67</v>
      </c>
      <c r="E13" s="24">
        <v>4</v>
      </c>
      <c r="F13" s="261"/>
    </row>
    <row r="14" spans="2:6" ht="26.25" customHeight="1">
      <c r="B14" s="266"/>
      <c r="C14" s="264"/>
      <c r="D14" s="29" t="s">
        <v>68</v>
      </c>
      <c r="E14" s="24">
        <v>3</v>
      </c>
      <c r="F14" s="261"/>
    </row>
    <row r="15" spans="2:6" ht="26.25" customHeight="1">
      <c r="B15" s="266"/>
      <c r="C15" s="264"/>
      <c r="D15" s="29" t="s">
        <v>69</v>
      </c>
      <c r="E15" s="24">
        <v>2</v>
      </c>
      <c r="F15" s="261"/>
    </row>
    <row r="16" spans="2:6" ht="26.25" customHeight="1" thickBot="1">
      <c r="B16" s="266"/>
      <c r="C16" s="264"/>
      <c r="D16" s="30" t="s">
        <v>70</v>
      </c>
      <c r="E16" s="27">
        <v>1</v>
      </c>
      <c r="F16" s="262"/>
    </row>
    <row r="17" spans="2:6" ht="26.25" customHeight="1">
      <c r="B17" s="265">
        <v>3</v>
      </c>
      <c r="C17" s="263" t="s">
        <v>93</v>
      </c>
      <c r="D17" s="28" t="s">
        <v>71</v>
      </c>
      <c r="E17" s="26">
        <v>5</v>
      </c>
      <c r="F17" s="260"/>
    </row>
    <row r="18" spans="2:6" ht="26.25" customHeight="1">
      <c r="B18" s="266"/>
      <c r="C18" s="264"/>
      <c r="D18" s="29" t="s">
        <v>72</v>
      </c>
      <c r="E18" s="24">
        <v>4</v>
      </c>
      <c r="F18" s="261"/>
    </row>
    <row r="19" spans="2:6" ht="26.25" customHeight="1">
      <c r="B19" s="266"/>
      <c r="C19" s="264"/>
      <c r="D19" s="29" t="s">
        <v>74</v>
      </c>
      <c r="E19" s="24">
        <v>3</v>
      </c>
      <c r="F19" s="261"/>
    </row>
    <row r="20" spans="2:6" ht="26.25" customHeight="1">
      <c r="B20" s="266"/>
      <c r="C20" s="264"/>
      <c r="D20" s="29" t="s">
        <v>75</v>
      </c>
      <c r="E20" s="24">
        <v>2</v>
      </c>
      <c r="F20" s="261"/>
    </row>
    <row r="21" spans="2:6" ht="26.25" customHeight="1" thickBot="1">
      <c r="B21" s="266"/>
      <c r="C21" s="264"/>
      <c r="D21" s="30" t="s">
        <v>73</v>
      </c>
      <c r="E21" s="27">
        <v>1</v>
      </c>
      <c r="F21" s="262"/>
    </row>
    <row r="22" spans="2:6" ht="26.25" customHeight="1">
      <c r="B22" s="265">
        <v>4</v>
      </c>
      <c r="C22" s="263" t="s">
        <v>94</v>
      </c>
      <c r="D22" s="28" t="s">
        <v>78</v>
      </c>
      <c r="E22" s="26">
        <v>5</v>
      </c>
      <c r="F22" s="260"/>
    </row>
    <row r="23" spans="2:6" ht="26.25" customHeight="1">
      <c r="B23" s="266"/>
      <c r="C23" s="264"/>
      <c r="D23" s="29" t="s">
        <v>79</v>
      </c>
      <c r="E23" s="24">
        <v>4</v>
      </c>
      <c r="F23" s="261"/>
    </row>
    <row r="24" spans="2:6" ht="26.25" customHeight="1">
      <c r="B24" s="266"/>
      <c r="C24" s="264"/>
      <c r="D24" s="29" t="s">
        <v>76</v>
      </c>
      <c r="E24" s="24">
        <v>3</v>
      </c>
      <c r="F24" s="261"/>
    </row>
    <row r="25" spans="2:6" ht="26.25" customHeight="1">
      <c r="B25" s="266"/>
      <c r="C25" s="264"/>
      <c r="D25" s="29" t="s">
        <v>77</v>
      </c>
      <c r="E25" s="24">
        <v>2</v>
      </c>
      <c r="F25" s="261"/>
    </row>
    <row r="26" spans="2:6" ht="26.25" customHeight="1" thickBot="1">
      <c r="B26" s="266"/>
      <c r="C26" s="264"/>
      <c r="D26" s="30" t="s">
        <v>80</v>
      </c>
      <c r="E26" s="27">
        <v>1</v>
      </c>
      <c r="F26" s="262"/>
    </row>
    <row r="27" spans="2:6" ht="27.6">
      <c r="B27" s="265">
        <v>5</v>
      </c>
      <c r="C27" s="263" t="s">
        <v>95</v>
      </c>
      <c r="D27" s="28" t="s">
        <v>81</v>
      </c>
      <c r="E27" s="26">
        <v>5</v>
      </c>
      <c r="F27" s="260"/>
    </row>
    <row r="28" spans="2:6" ht="27.6">
      <c r="B28" s="266"/>
      <c r="C28" s="264"/>
      <c r="D28" s="29" t="s">
        <v>83</v>
      </c>
      <c r="E28" s="24">
        <v>4</v>
      </c>
      <c r="F28" s="261"/>
    </row>
    <row r="29" spans="2:6" ht="27.6">
      <c r="B29" s="266"/>
      <c r="C29" s="264"/>
      <c r="D29" s="29" t="s">
        <v>82</v>
      </c>
      <c r="E29" s="24">
        <v>3</v>
      </c>
      <c r="F29" s="261"/>
    </row>
    <row r="30" spans="2:6" ht="41.4">
      <c r="B30" s="266"/>
      <c r="C30" s="264"/>
      <c r="D30" s="29" t="s">
        <v>84</v>
      </c>
      <c r="E30" s="24">
        <v>2</v>
      </c>
      <c r="F30" s="261"/>
    </row>
    <row r="31" spans="2:6" ht="55.8" thickBot="1">
      <c r="B31" s="266"/>
      <c r="C31" s="264"/>
      <c r="D31" s="30" t="s">
        <v>85</v>
      </c>
      <c r="E31" s="27">
        <v>1</v>
      </c>
      <c r="F31" s="262"/>
    </row>
    <row r="32" spans="2:6" ht="27.6">
      <c r="B32" s="265">
        <v>6</v>
      </c>
      <c r="C32" s="263" t="s">
        <v>96</v>
      </c>
      <c r="D32" s="28" t="s">
        <v>86</v>
      </c>
      <c r="E32" s="26">
        <v>5</v>
      </c>
      <c r="F32" s="260"/>
    </row>
    <row r="33" spans="2:6" ht="41.4">
      <c r="B33" s="266"/>
      <c r="C33" s="267"/>
      <c r="D33" s="29" t="s">
        <v>87</v>
      </c>
      <c r="E33" s="24">
        <v>4</v>
      </c>
      <c r="F33" s="261"/>
    </row>
    <row r="34" spans="2:6" ht="27.6">
      <c r="B34" s="266"/>
      <c r="C34" s="267"/>
      <c r="D34" s="29" t="s">
        <v>88</v>
      </c>
      <c r="E34" s="24">
        <v>3</v>
      </c>
      <c r="F34" s="261"/>
    </row>
    <row r="35" spans="2:6" ht="41.4">
      <c r="B35" s="266"/>
      <c r="C35" s="267"/>
      <c r="D35" s="29" t="s">
        <v>89</v>
      </c>
      <c r="E35" s="24">
        <v>2</v>
      </c>
      <c r="F35" s="261"/>
    </row>
    <row r="36" spans="2:6" ht="42" thickBot="1">
      <c r="B36" s="269"/>
      <c r="C36" s="268"/>
      <c r="D36" s="31" t="s">
        <v>90</v>
      </c>
      <c r="E36" s="25">
        <v>1</v>
      </c>
      <c r="F36" s="262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2025-11-28T19:45:44Z</dcterms:modified>
</cp:coreProperties>
</file>