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315" documentId="14_{50347295-0B80-4B93-9A91-066B2364A4C6}" xr6:coauthVersionLast="47" xr6:coauthVersionMax="47" xr10:uidLastSave="{8A8BFEE4-D4FE-43D8-ACCE-E22526A0559D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0" l="1"/>
  <c r="M15" i="10" s="1"/>
  <c r="M16" i="10" s="1"/>
  <c r="E15" i="10"/>
  <c r="G15" i="10" s="1"/>
  <c r="G16" i="10" s="1"/>
  <c r="P15" i="10"/>
  <c r="P16" i="10" s="1"/>
  <c r="O28" i="10" a="1"/>
  <c r="O28" i="10" s="1"/>
  <c r="P28" i="10" s="1"/>
  <c r="O27" i="10" a="1"/>
  <c r="O27" i="10" s="1"/>
  <c r="P27" i="10" s="1"/>
  <c r="O26" i="10" a="1"/>
  <c r="O26" i="10" s="1"/>
  <c r="P26" i="10" s="1"/>
  <c r="O25" i="10" a="1"/>
  <c r="O25" i="10" s="1"/>
  <c r="P25" i="10" s="1"/>
  <c r="O24" i="10" a="1"/>
  <c r="O24" i="10" s="1"/>
  <c r="P24" i="10" s="1"/>
  <c r="O23" i="10" a="1"/>
  <c r="O23" i="10" s="1"/>
  <c r="P23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 s="1"/>
  <c r="F28" i="10" a="1"/>
  <c r="F28" i="10" s="1"/>
  <c r="G28" i="10" s="1"/>
  <c r="F27" i="10" a="1"/>
  <c r="F27" i="10" s="1"/>
  <c r="G27" i="10" s="1"/>
  <c r="F26" i="10" a="1"/>
  <c r="F26" i="10" s="1"/>
  <c r="G26" i="10" s="1"/>
  <c r="F25" i="10" a="1"/>
  <c r="F25" i="10" s="1"/>
  <c r="G25" i="10" s="1"/>
  <c r="F24" i="10" a="1"/>
  <c r="F24" i="10" s="1"/>
  <c r="G24" i="10" s="1"/>
  <c r="F23" i="10" a="1"/>
  <c r="F23" i="10" s="1"/>
  <c r="S15" i="10"/>
  <c r="O29" i="10" l="1"/>
  <c r="P29" i="10"/>
  <c r="P17" i="10"/>
  <c r="P19" i="10" s="1"/>
  <c r="M17" i="10"/>
  <c r="M19" i="10" s="1"/>
  <c r="L29" i="10"/>
  <c r="M29" i="10"/>
  <c r="G17" i="10"/>
  <c r="G19" i="10" s="1"/>
  <c r="F29" i="10"/>
  <c r="G23" i="10"/>
  <c r="G29" i="10" s="1"/>
  <c r="I28" i="10" l="1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I23" i="10" a="1"/>
  <c r="I23" i="10" s="1"/>
  <c r="J23" i="10" s="1"/>
  <c r="H15" i="2"/>
  <c r="M15" i="2"/>
  <c r="M16" i="2" s="1"/>
  <c r="I29" i="10" l="1"/>
  <c r="J17" i="10"/>
  <c r="J19" i="10" s="1"/>
  <c r="J29" i="10"/>
  <c r="M18" i="2"/>
  <c r="M17" i="2"/>
  <c r="R28" i="10" a="1"/>
  <c r="R28" i="10" s="1"/>
  <c r="S28" i="10" s="1"/>
  <c r="R26" i="10" a="1"/>
  <c r="R26" i="10" s="1"/>
  <c r="S26" i="10" s="1"/>
  <c r="D29" i="10"/>
  <c r="R27" i="10" a="1"/>
  <c r="R27" i="10" s="1"/>
  <c r="S27" i="10" s="1"/>
  <c r="R25" i="10" a="1"/>
  <c r="R25" i="10" s="1"/>
  <c r="S25" i="10" s="1"/>
  <c r="R24" i="10" a="1"/>
  <c r="R24" i="10" s="1"/>
  <c r="S24" i="10" s="1"/>
  <c r="R23" i="10" a="1"/>
  <c r="R23" i="10" s="1"/>
  <c r="S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S16" i="10" l="1"/>
  <c r="S17" i="10" s="1"/>
  <c r="S18" i="10" s="1"/>
  <c r="S19" i="10" s="1"/>
  <c r="R29" i="10"/>
  <c r="S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<sst xmlns="http://schemas.openxmlformats.org/spreadsheetml/2006/main" count="303" uniqueCount="179">
  <si>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</si>
  <si>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</si>
  <si>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</si>
  <si>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</si>
  <si>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</si>
  <si>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</si>
  <si>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</si>
  <si>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</si>
  <si>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</si>
  <si>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</si>
  <si>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</si>
  <si>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</si>
  <si>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</si>
  <si>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</si>
  <si>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</si>
  <si>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</si>
  <si>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</si>
  <si>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</si>
  <si>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</si>
  <si>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</si>
  <si>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</si>
  <si>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</si>
  <si>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</si>
  <si>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</si>
  <si>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</si>
  <si>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</si>
  <si>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</si>
  <si>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</si>
  <si>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</si>
  <si>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</si>
  <si>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</si>
  <si>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</si>
  <si>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</si>
  <si>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</si>
  <si>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</si>
  <si>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</si>
  <si>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</si>
  <si>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</si>
  <si>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</si>
  <si>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</si>
  <si>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</si>
  <si>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</si>
  <si>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</si>
  <si>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</si>
  <si>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</si>
  <si>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</si>
  <si>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</si>
  <si>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</si>
  <si>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</si>
  <si>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</si>
  <si>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</si>
  <si>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</si>
  <si>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</si>
  <si>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</si>
  <si>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</si>
  <si>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</si>
  <si>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</si>
  <si>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</si>
  <si>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</si>
  <si>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</si>
  <si>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</si>
  <si>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</si>
  <si>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</si>
  <si>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</si>
  <si>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</si>
  <si>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</si>
  <si>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</si>
  <si>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</si>
  <si>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</si>
  <si>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</si>
  <si>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</si>
  <si>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</si>
  <si>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</si>
  <si>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</si>
  <si>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</si>
  <si>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</si>
  <si>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</si>
  <si>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</si>
  <si>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</si>
  <si>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</si>
  <si>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</si>
  <si>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</si>
  <si>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</si>
  <si>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</si>
  <si>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</si>
  <si>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</si>
  <si>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</si>
  <si>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</si>
  <si>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</si>
  <si>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</si>
  <si>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</si>
  <si>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</si>
  <si>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</si>
  <si>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</si>
  <si>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</si>
  <si>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</si>
  <si>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</si>
  <si>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</si>
  <si>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</si>
  <si>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</si>
  <si>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</si>
  <si>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</si>
  <si>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</si>
  <si>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</si>
  <si>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</si>
  <si>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</si>
  <si>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</si>
  <si>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</si>
  <si>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</si>
  <si>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</si>
  <si>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</si>
  <si>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</si>
  <si>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</si>
  <si>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</si>
  <si>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</si>
  <si>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</si>
  <si>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</si>
  <si>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</si>
  <si>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</si>
  <si>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</si>
  <si>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</si>
  <si>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</si>
  <si>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</si>
  <si>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</si>
  <si>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</si>
  <si>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</si>
  <si>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</si>
  <si>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</si>
  <si>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</si>
  <si>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</si>
  <si>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</si>
  <si>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</si>
  <si>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</si>
  <si>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</si>
  <si>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</si>
  <si>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</si>
  <si>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</si>
  <si>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</si>
  <si>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</si>
  <si>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</si>
  <si>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</si>
  <si>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</si>
  <si>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</si>
  <si>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</si>
  <si>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</si>
  <si>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</si>
  <si>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</si>
  <si>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</si>
  <si>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</si>
  <si>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</si>
  <si>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</si>
  <si>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</si>
  <si>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</si>
  <si>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</si>
  <si>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</si>
  <si>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</si>
  <si>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</si>
  <si>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</si>
  <si>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</si>
  <si>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</si>
  <si>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</si>
  <si>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</si>
  <si>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</si>
  <si>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</si>
  <si>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</si>
  <si>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</si>
  <si>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</si>
  <si>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</si>
  <si>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</si>
  <si>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</si>
  <si>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</si>
  <si>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</si>
  <si>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</si>
  <si>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</si>
  <si>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</si>
  <si>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UNIDAD (BIENES)</t>
  </si>
  <si>
    <t>FAJA TIPO C-110</t>
  </si>
  <si>
    <t>T&amp;P</t>
  </si>
  <si>
    <t>TECNIFAJAS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</si>
</sst>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44" fontId="41" fillId="0" borderId="27" xfId="2" applyFont="1" applyFill="1" applyBorder="1" applyAlignment="1">
      <alignment vertical="center" wrapText="1"/>
    </xf>
    <xf numFmtId="44" fontId="40" fillId="0" borderId="69" xfId="2" applyFont="1" applyBorder="1" applyAlignment="1">
      <alignment horizontal="center" vertical="center"/>
    </xf>
    <xf numFmtId="49" fontId="44" fillId="0" borderId="70" xfId="3" applyNumberFormat="1" applyFont="1" applyBorder="1" applyAlignment="1">
      <alignment horizontal="left" vertical="top" wrapText="1"/>
    </xf>
    <xf numFmtId="169" fontId="44" fillId="0" borderId="70" xfId="3" applyNumberFormat="1" applyFont="1" applyBorder="1" applyAlignment="1">
      <alignment horizontal="right" vertical="top"/>
    </xf>
    <xf numFmtId="49" fontId="44" fillId="0" borderId="70" xfId="3" applyNumberFormat="1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1" fillId="0" borderId="2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44" fontId="40" fillId="0" borderId="27" xfId="2" applyFont="1" applyBorder="1" applyAlignment="1">
      <alignment horizontal="center" vertical="center" wrapText="1"/>
    </xf>
    <xf numFmtId="164" fontId="41" fillId="0" borderId="68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168" fontId="40" fillId="0" borderId="27" xfId="0" applyNumberFormat="1" applyFont="1" applyBorder="1" applyAlignment="1">
      <alignment horizontal="center" vertical="center" wrapText="1"/>
    </xf>
    <xf numFmtId="2" fontId="33" fillId="0" borderId="8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167" fontId="26" fillId="0" borderId="2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7" fontId="29" fillId="0" borderId="52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44" fontId="41" fillId="0" borderId="67" xfId="2" applyFont="1" applyFill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96"/>
  <sheetViews>
    <sheetView tabSelected="1" topLeftCell="B3" zoomScale="39" zoomScaleNormal="39" zoomScaleSheetLayoutView="50" workbookViewId="0">
      <selection activeCell="K16" sqref="K16:L1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4"/>
      <c r="C2" s="177" t="s">
        <v>156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97"/>
    </row>
    <row r="3" spans="1:20" ht="33" customHeight="1">
      <c r="A3" s="1"/>
      <c r="B3" s="175"/>
      <c r="C3" s="179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98"/>
    </row>
    <row r="4" spans="1:20" ht="33" customHeight="1">
      <c r="A4" s="1"/>
      <c r="B4" s="175"/>
      <c r="C4" s="181" t="s">
        <v>0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98"/>
    </row>
    <row r="5" spans="1:20" ht="33" customHeight="1">
      <c r="A5" s="1"/>
      <c r="B5" s="176"/>
      <c r="C5" s="179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8"/>
    </row>
    <row r="7" spans="1:20" ht="33" customHeight="1">
      <c r="A7" s="1"/>
      <c r="B7" s="118" t="s">
        <v>1</v>
      </c>
      <c r="C7" s="183" t="s">
        <v>169</v>
      </c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98"/>
    </row>
    <row r="8" spans="1:20" ht="33" customHeight="1">
      <c r="A8" s="1"/>
      <c r="B8" s="118" t="s">
        <v>2</v>
      </c>
      <c r="C8" s="185">
        <v>45915</v>
      </c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98"/>
    </row>
    <row r="9" spans="1:20" ht="33" customHeight="1">
      <c r="A9" s="1"/>
      <c r="B9" s="118" t="s">
        <v>3</v>
      </c>
      <c r="C9" s="185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98"/>
    </row>
    <row r="10" spans="1:20" ht="33" customHeight="1">
      <c r="A10" s="1"/>
      <c r="B10" s="118" t="s">
        <v>4</v>
      </c>
      <c r="C10" s="185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98"/>
    </row>
    <row r="11" spans="1:20" ht="33" customHeight="1">
      <c r="A11" s="1"/>
      <c r="B11" s="118" t="s">
        <v>5</v>
      </c>
      <c r="C11" s="187">
        <v>3.5</v>
      </c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98"/>
    </row>
    <row r="12" spans="1:20" ht="14.25" customHeight="1">
      <c r="A12" s="1"/>
      <c r="B12" s="101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148"/>
      <c r="O12" s="148"/>
      <c r="P12" s="149"/>
      <c r="Q12" s="148"/>
      <c r="R12" s="148"/>
      <c r="S12" s="149"/>
      <c r="T12" s="98"/>
    </row>
    <row r="13" spans="1:20" ht="52.8" customHeight="1">
      <c r="A13" s="1"/>
      <c r="B13" s="170"/>
      <c r="C13" s="172" t="s">
        <v>6</v>
      </c>
      <c r="D13" s="172" t="s">
        <v>7</v>
      </c>
      <c r="E13" s="150" t="s">
        <v>178</v>
      </c>
      <c r="F13" s="151"/>
      <c r="G13" s="152"/>
      <c r="H13" s="150" t="s">
        <v>174</v>
      </c>
      <c r="I13" s="151"/>
      <c r="J13" s="152"/>
      <c r="K13" s="150" t="s">
        <v>173</v>
      </c>
      <c r="L13" s="151"/>
      <c r="M13" s="152"/>
      <c r="N13" s="150" t="s">
        <v>177</v>
      </c>
      <c r="O13" s="151"/>
      <c r="P13" s="152"/>
      <c r="Q13" s="150" t="s">
        <v>170</v>
      </c>
      <c r="R13" s="151"/>
      <c r="S13" s="152"/>
      <c r="T13" s="98"/>
    </row>
    <row r="14" spans="1:20" ht="33.6" customHeight="1">
      <c r="A14" s="1"/>
      <c r="B14" s="171"/>
      <c r="C14" s="173"/>
      <c r="D14" s="173"/>
      <c r="E14" s="153" t="s">
        <v>8</v>
      </c>
      <c r="F14" s="154"/>
      <c r="G14" s="128" t="s">
        <v>9</v>
      </c>
      <c r="H14" s="153" t="s">
        <v>8</v>
      </c>
      <c r="I14" s="154"/>
      <c r="J14" s="128" t="s">
        <v>9</v>
      </c>
      <c r="K14" s="153" t="s">
        <v>8</v>
      </c>
      <c r="L14" s="154"/>
      <c r="M14" s="128" t="s">
        <v>9</v>
      </c>
      <c r="N14" s="153" t="s">
        <v>8</v>
      </c>
      <c r="O14" s="154"/>
      <c r="P14" s="128" t="s">
        <v>9</v>
      </c>
      <c r="Q14" s="153" t="s">
        <v>8</v>
      </c>
      <c r="R14" s="154"/>
      <c r="S14" s="94" t="s">
        <v>9</v>
      </c>
      <c r="T14" s="98"/>
    </row>
    <row r="15" spans="1:20" ht="69.599999999999994" customHeight="1">
      <c r="A15" s="1"/>
      <c r="B15" s="140" t="s">
        <v>176</v>
      </c>
      <c r="C15" s="141">
        <v>6</v>
      </c>
      <c r="D15" s="142" t="s">
        <v>175</v>
      </c>
      <c r="E15" s="155">
        <f>15.14*3.5</f>
        <v>52.99</v>
      </c>
      <c r="F15" s="155"/>
      <c r="G15" s="138">
        <f>+E15*C15</f>
        <v>317.94</v>
      </c>
      <c r="H15" s="155">
        <v>70</v>
      </c>
      <c r="I15" s="155"/>
      <c r="J15" s="138">
        <f>+H15*C15</f>
        <v>420</v>
      </c>
      <c r="K15" s="155">
        <f>26/1.18*3.5</f>
        <v>77.118644067796623</v>
      </c>
      <c r="L15" s="155"/>
      <c r="M15" s="132">
        <f>+K15*C15</f>
        <v>462.71186440677974</v>
      </c>
      <c r="N15" s="155">
        <v>46.567796000000001</v>
      </c>
      <c r="O15" s="155"/>
      <c r="P15" s="132">
        <f>+N15*C15</f>
        <v>279.40677600000004</v>
      </c>
      <c r="Q15" s="186"/>
      <c r="R15" s="186"/>
      <c r="S15" s="119">
        <f>C15*Q15</f>
        <v>0</v>
      </c>
      <c r="T15" s="98"/>
    </row>
    <row r="16" spans="1:20" ht="25.5" customHeight="1">
      <c r="A16" s="1"/>
      <c r="B16" s="103"/>
      <c r="C16" s="82"/>
      <c r="D16" s="85"/>
      <c r="E16" s="156" t="s">
        <v>10</v>
      </c>
      <c r="F16" s="156"/>
      <c r="G16" s="139">
        <f>SUM(G15:G15)</f>
        <v>317.94</v>
      </c>
      <c r="H16" s="156" t="s">
        <v>10</v>
      </c>
      <c r="I16" s="156"/>
      <c r="J16" s="139">
        <f>SUM(J15:J15)</f>
        <v>420</v>
      </c>
      <c r="K16" s="156" t="s">
        <v>10</v>
      </c>
      <c r="L16" s="156"/>
      <c r="M16" s="139">
        <f>SUM(M15:M15)</f>
        <v>462.71186440677974</v>
      </c>
      <c r="N16" s="156" t="s">
        <v>10</v>
      </c>
      <c r="O16" s="156"/>
      <c r="P16" s="139">
        <f>SUM(P15:P15)</f>
        <v>279.40677600000004</v>
      </c>
      <c r="Q16" s="147" t="s">
        <v>10</v>
      </c>
      <c r="R16" s="147"/>
      <c r="S16" s="121" t="e">
        <f>SUM(#REF!)</f>
        <v>#REF!</v>
      </c>
      <c r="T16" s="98"/>
    </row>
    <row r="17" spans="1:23" ht="25.5" customHeight="1">
      <c r="A17" s="1"/>
      <c r="B17" s="99"/>
      <c r="C17" s="82"/>
      <c r="D17" s="85"/>
      <c r="E17" s="147" t="s">
        <v>11</v>
      </c>
      <c r="F17" s="147"/>
      <c r="G17" s="133">
        <f>G16*0.18</f>
        <v>57.229199999999999</v>
      </c>
      <c r="H17" s="147" t="s">
        <v>11</v>
      </c>
      <c r="I17" s="147"/>
      <c r="J17" s="133">
        <f>J16*0.18</f>
        <v>75.599999999999994</v>
      </c>
      <c r="K17" s="147" t="s">
        <v>11</v>
      </c>
      <c r="L17" s="147"/>
      <c r="M17" s="133">
        <f>M16*0.18</f>
        <v>83.288135593220346</v>
      </c>
      <c r="N17" s="147" t="s">
        <v>11</v>
      </c>
      <c r="O17" s="147"/>
      <c r="P17" s="133">
        <f>P16*0.18</f>
        <v>50.293219680000007</v>
      </c>
      <c r="Q17" s="147" t="s">
        <v>11</v>
      </c>
      <c r="R17" s="147"/>
      <c r="S17" s="122" t="e">
        <f>S16*0.18</f>
        <v>#REF!</v>
      </c>
      <c r="T17" s="98"/>
    </row>
    <row r="18" spans="1:23" ht="25.5" customHeight="1">
      <c r="A18" s="1"/>
      <c r="B18" s="99"/>
      <c r="C18" s="82"/>
      <c r="D18" s="85"/>
      <c r="E18" s="147" t="s">
        <v>168</v>
      </c>
      <c r="F18" s="147"/>
      <c r="G18" s="134"/>
      <c r="H18" s="147" t="s">
        <v>168</v>
      </c>
      <c r="I18" s="147"/>
      <c r="J18" s="134"/>
      <c r="K18" s="147" t="s">
        <v>168</v>
      </c>
      <c r="L18" s="147"/>
      <c r="M18" s="134"/>
      <c r="N18" s="147" t="s">
        <v>168</v>
      </c>
      <c r="O18" s="147"/>
      <c r="P18" s="134"/>
      <c r="Q18" s="147" t="s">
        <v>168</v>
      </c>
      <c r="R18" s="147"/>
      <c r="S18" s="123" t="e">
        <f>SUM(S16:S17)</f>
        <v>#REF!</v>
      </c>
      <c r="T18" s="98"/>
      <c r="U18" s="129"/>
      <c r="V18" s="130"/>
    </row>
    <row r="19" spans="1:23" ht="25.5" customHeight="1">
      <c r="A19" s="1"/>
      <c r="B19" s="99"/>
      <c r="C19" s="83"/>
      <c r="D19" s="85"/>
      <c r="E19" s="147" t="s">
        <v>12</v>
      </c>
      <c r="F19" s="147"/>
      <c r="G19" s="135">
        <f>SUM(G16:G18)</f>
        <v>375.16919999999999</v>
      </c>
      <c r="H19" s="147" t="s">
        <v>12</v>
      </c>
      <c r="I19" s="147"/>
      <c r="J19" s="248">
        <f>SUM(J16:J18)</f>
        <v>495.6</v>
      </c>
      <c r="K19" s="147" t="s">
        <v>12</v>
      </c>
      <c r="L19" s="147"/>
      <c r="M19" s="135">
        <f>SUM(M16:M18)</f>
        <v>546.00000000000011</v>
      </c>
      <c r="N19" s="147" t="s">
        <v>12</v>
      </c>
      <c r="O19" s="147"/>
      <c r="P19" s="135">
        <f>SUM(P16:P18)</f>
        <v>329.69999568000003</v>
      </c>
      <c r="Q19" s="147" t="s">
        <v>12</v>
      </c>
      <c r="R19" s="147"/>
      <c r="S19" s="124" t="e">
        <f>S18*3.56</f>
        <v>#REF!</v>
      </c>
      <c r="T19" s="98"/>
    </row>
    <row r="20" spans="1:23" ht="14.25" customHeight="1">
      <c r="A20" s="1"/>
      <c r="B20" s="104"/>
      <c r="C20" s="7"/>
      <c r="D20" s="7"/>
      <c r="E20" s="8"/>
      <c r="F20" s="8"/>
      <c r="G20" s="120"/>
      <c r="H20" s="8"/>
      <c r="I20" s="8"/>
      <c r="J20" s="120"/>
      <c r="K20" s="8"/>
      <c r="L20" s="8"/>
      <c r="M20" s="120"/>
      <c r="N20" s="8"/>
      <c r="O20" s="8"/>
      <c r="P20" s="120"/>
      <c r="Q20" s="8"/>
      <c r="R20" s="8"/>
      <c r="S20" s="120"/>
      <c r="T20" s="98"/>
    </row>
    <row r="21" spans="1:23" ht="29.4" customHeight="1">
      <c r="A21" s="1"/>
      <c r="B21" s="105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8"/>
    </row>
    <row r="22" spans="1:23" ht="33" customHeight="1">
      <c r="A22" s="1"/>
      <c r="B22" s="168" t="s">
        <v>13</v>
      </c>
      <c r="C22" s="169"/>
      <c r="D22" s="71" t="s">
        <v>150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98"/>
    </row>
    <row r="23" spans="1:23" ht="30.6" customHeight="1">
      <c r="A23" s="1"/>
      <c r="B23" s="157" t="s">
        <v>14</v>
      </c>
      <c r="C23" s="158"/>
      <c r="D23" s="72">
        <v>0.4</v>
      </c>
      <c r="E23" s="73" t="s">
        <v>143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5">
        <f t="shared" ref="G23:G28" si="0">+F23*A23</f>
        <v>0</v>
      </c>
      <c r="H23" s="73" t="s">
        <v>140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25">
        <f t="shared" ref="J23:J28" si="1">+I23*D23</f>
        <v>1.2000000000000002</v>
      </c>
      <c r="K23" s="73" t="s">
        <v>140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25">
        <f>+L23*D23</f>
        <v>1.2000000000000002</v>
      </c>
      <c r="N23" s="73" t="s">
        <v>140</v>
      </c>
      <c r="O23" s="78" cm="1">
        <f t="array" ref="O23">_xlfn.IFS(N23=PUNTAJES!$E$9,PUNTAJES!$F$9,N23=PUNTAJES!$E$10,PUNTAJES!$F$10,N23=PUNTAJES!$E$11,PUNTAJES!$F$11,N23=PUNTAJES!$E$12,PUNTAJES!$F$12,N23=PUNTAJES!$E$13,PUNTAJES!$F$13)</f>
        <v>3</v>
      </c>
      <c r="P23" s="125">
        <f>+O23*D23</f>
        <v>1.2000000000000002</v>
      </c>
      <c r="Q23" s="73" t="s">
        <v>137</v>
      </c>
      <c r="R23" s="78" cm="1">
        <f t="array" ref="R23">_xlfn.IFS(Q23=PUNTAJES!$E$9,PUNTAJES!$F$9,Q23=PUNTAJES!$E$10,PUNTAJES!$F$10,Q23=PUNTAJES!$E$11,PUNTAJES!$F$11,Q23=PUNTAJES!$E$12,PUNTAJES!$F$12,Q23=PUNTAJES!$E$13,PUNTAJES!$F$13)</f>
        <v>2</v>
      </c>
      <c r="S23" s="125">
        <f>D23*R23</f>
        <v>0.8</v>
      </c>
      <c r="T23" s="98"/>
    </row>
    <row r="24" spans="1:23" ht="30.6" customHeight="1">
      <c r="A24" s="1"/>
      <c r="B24" s="157" t="s">
        <v>151</v>
      </c>
      <c r="C24" s="158"/>
      <c r="D24" s="72">
        <v>0.2</v>
      </c>
      <c r="E24" s="74" t="s">
        <v>122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5">
        <f t="shared" si="0"/>
        <v>0</v>
      </c>
      <c r="H24" s="74" t="s">
        <v>122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5">
        <f t="shared" si="1"/>
        <v>1</v>
      </c>
      <c r="K24" s="74" t="s">
        <v>122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25">
        <f t="shared" ref="M24:M28" si="2">+L24*D24</f>
        <v>1</v>
      </c>
      <c r="N24" s="74" t="s">
        <v>122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5</v>
      </c>
      <c r="P24" s="125">
        <f t="shared" ref="P24:P28" si="3">+O24*D24</f>
        <v>1</v>
      </c>
      <c r="Q24" s="74" t="s">
        <v>166</v>
      </c>
      <c r="R24" s="80" cm="1">
        <f t="array" ref="R24">_xlfn.IFS(Q24=PUNTAJES!$B$4,PUNTAJES!$C$4,Q24=PUNTAJES!$B$5,PUNTAJES!$C$5,Q24=PUNTAJES!$B$6,PUNTAJES!$C$6,Q24=PUNTAJES!$B$7,PUNTAJES!$C$7,Q24=PUNTAJES!$B$8,PUNTAJES!$C$8,Q24=PUNTAJES!$B$9,PUNTAJES!$C$9)</f>
        <v>2</v>
      </c>
      <c r="S24" s="125">
        <f>D24*R24</f>
        <v>0.4</v>
      </c>
      <c r="T24" s="98"/>
    </row>
    <row r="25" spans="1:23" ht="30.6" customHeight="1">
      <c r="A25" s="2"/>
      <c r="B25" s="157" t="s">
        <v>139</v>
      </c>
      <c r="C25" s="158"/>
      <c r="D25" s="75">
        <v>0.1</v>
      </c>
      <c r="E25" s="76" t="s">
        <v>147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25">
        <f t="shared" si="0"/>
        <v>0</v>
      </c>
      <c r="H25" s="76" t="s">
        <v>145</v>
      </c>
      <c r="I25" s="81" cm="1">
        <f t="array" ref="I25">_xlfn.IFS(H25=PUNTAJES!$B$12,PUNTAJES!$C$12,H25=PUNTAJES!$B$13,PUNTAJES!$C$13,H25=PUNTAJES!$B$14,PUNTAJES!$C$14,H25=PUNTAJES!$B$15,PUNTAJES!$C$15,H25=PUNTAJES!$B$16,PUNTAJES!$C$16)</f>
        <v>4</v>
      </c>
      <c r="J25" s="125">
        <f t="shared" si="1"/>
        <v>0.4</v>
      </c>
      <c r="K25" s="76" t="s">
        <v>145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25">
        <f t="shared" si="2"/>
        <v>0.4</v>
      </c>
      <c r="N25" s="76" t="s">
        <v>147</v>
      </c>
      <c r="O25" s="81" cm="1">
        <f t="array" ref="O25">_xlfn.IFS(N25=PUNTAJES!$B$12,PUNTAJES!$C$12,N25=PUNTAJES!$B$13,PUNTAJES!$C$13,N25=PUNTAJES!$B$14,PUNTAJES!$C$14,N25=PUNTAJES!$B$15,PUNTAJES!$C$15,N25=PUNTAJES!$B$16,PUNTAJES!$C$16)</f>
        <v>3</v>
      </c>
      <c r="P25" s="125">
        <f t="shared" si="3"/>
        <v>0.30000000000000004</v>
      </c>
      <c r="Q25" s="76" t="s">
        <v>149</v>
      </c>
      <c r="R25" s="81" cm="1">
        <f t="array" ref="R25">_xlfn.IFS(Q25=PUNTAJES!$B$12,PUNTAJES!$C$12,Q25=PUNTAJES!$B$13,PUNTAJES!$C$13,Q25=PUNTAJES!$B$14,PUNTAJES!$C$14,Q25=PUNTAJES!$B$15,PUNTAJES!$C$15,Q25=PUNTAJES!$B$16,PUNTAJES!$C$16)</f>
        <v>1</v>
      </c>
      <c r="S25" s="125">
        <f>D25*R25</f>
        <v>0.1</v>
      </c>
      <c r="T25" s="106"/>
    </row>
    <row r="26" spans="1:23" ht="30.6" customHeight="1">
      <c r="A26" s="1"/>
      <c r="B26" s="157" t="s">
        <v>158</v>
      </c>
      <c r="C26" s="158"/>
      <c r="D26" s="72">
        <v>0.15</v>
      </c>
      <c r="E26" s="74" t="s">
        <v>162</v>
      </c>
      <c r="F26" s="80" cm="1">
        <f t="array" ref="F26">_xlfn.IFS(E26=PUNTAJES!$B$19,PUNTAJES!$C$19,E26=PUNTAJES!$B$20,PUNTAJES!$C$20,E26=PUNTAJES!$B$21,PUNTAJES!$C$21)</f>
        <v>0</v>
      </c>
      <c r="G26" s="125">
        <f t="shared" si="0"/>
        <v>0</v>
      </c>
      <c r="H26" s="74" t="s">
        <v>162</v>
      </c>
      <c r="I26" s="80" cm="1">
        <f t="array" ref="I26">_xlfn.IFS(H26=PUNTAJES!$B$19,PUNTAJES!$C$19,H26=PUNTAJES!$B$20,PUNTAJES!$C$20,H26=PUNTAJES!$B$21,PUNTAJES!$C$21)</f>
        <v>0</v>
      </c>
      <c r="J26" s="125">
        <f t="shared" si="1"/>
        <v>0</v>
      </c>
      <c r="K26" s="74" t="s">
        <v>162</v>
      </c>
      <c r="L26" s="80" cm="1">
        <f t="array" ref="L26">_xlfn.IFS(K26=PUNTAJES!$B$19,PUNTAJES!$C$19,K26=PUNTAJES!$B$20,PUNTAJES!$C$20,K26=PUNTAJES!$B$21,PUNTAJES!$C$21)</f>
        <v>0</v>
      </c>
      <c r="M26" s="125">
        <f t="shared" si="2"/>
        <v>0</v>
      </c>
      <c r="N26" s="74" t="s">
        <v>162</v>
      </c>
      <c r="O26" s="80" cm="1">
        <f t="array" ref="O26">_xlfn.IFS(N26=PUNTAJES!$B$19,PUNTAJES!$C$19,N26=PUNTAJES!$B$20,PUNTAJES!$C$20,N26=PUNTAJES!$B$21,PUNTAJES!$C$21)</f>
        <v>0</v>
      </c>
      <c r="P26" s="125">
        <f t="shared" si="3"/>
        <v>0</v>
      </c>
      <c r="Q26" s="74" t="s">
        <v>160</v>
      </c>
      <c r="R26" s="80" cm="1">
        <f t="array" ref="R26">_xlfn.IFS(Q26=PUNTAJES!$B$19,PUNTAJES!$C$19,Q26=PUNTAJES!$B$20,PUNTAJES!$C$20,Q26=PUNTAJES!$B$21,PUNTAJES!$C$21)</f>
        <v>5</v>
      </c>
      <c r="S26" s="125">
        <f>D26*R26</f>
        <v>0.75</v>
      </c>
      <c r="T26" s="98"/>
    </row>
    <row r="27" spans="1:23" ht="30.6" customHeight="1">
      <c r="A27" s="1"/>
      <c r="B27" s="157" t="s">
        <v>153</v>
      </c>
      <c r="C27" s="158"/>
      <c r="D27" s="72">
        <v>0.05</v>
      </c>
      <c r="E27" s="74" t="s">
        <v>141</v>
      </c>
      <c r="F27" s="80" cm="1">
        <f t="array" ref="F27">_xlfn.IFS(E27=PUNTAJES!$H$9,PUNTAJES!$I$9,E27=PUNTAJES!$H$10,PUNTAJES!$I$10,E27=PUNTAJES!$H$11,PUNTAJES!$I$11,E27=PUNTAJES!$H$12,PUNTAJES!$I$12)</f>
        <v>2</v>
      </c>
      <c r="G27" s="125">
        <f t="shared" si="0"/>
        <v>0</v>
      </c>
      <c r="H27" s="74" t="s">
        <v>136</v>
      </c>
      <c r="I27" s="80" cm="1">
        <f t="array" ref="I27">_xlfn.IFS(H27=PUNTAJES!$H$9,PUNTAJES!$I$9,H27=PUNTAJES!$H$10,PUNTAJES!$I$10,H27=PUNTAJES!$H$11,PUNTAJES!$I$11,H27=PUNTAJES!$H$12,PUNTAJES!$I$12)</f>
        <v>4</v>
      </c>
      <c r="J27" s="125">
        <f t="shared" si="1"/>
        <v>0.2</v>
      </c>
      <c r="K27" s="74" t="s">
        <v>136</v>
      </c>
      <c r="L27" s="80" cm="1">
        <f t="array" ref="L27">_xlfn.IFS(K27=PUNTAJES!$H$9,PUNTAJES!$I$9,K27=PUNTAJES!$H$10,PUNTAJES!$I$10,K27=PUNTAJES!$H$11,PUNTAJES!$I$11,K27=PUNTAJES!$H$12,PUNTAJES!$I$12)</f>
        <v>4</v>
      </c>
      <c r="M27" s="125">
        <f t="shared" si="2"/>
        <v>0.2</v>
      </c>
      <c r="N27" s="74" t="s">
        <v>141</v>
      </c>
      <c r="O27" s="80" cm="1">
        <f t="array" ref="O27">_xlfn.IFS(N27=PUNTAJES!$H$9,PUNTAJES!$I$9,N27=PUNTAJES!$H$10,PUNTAJES!$I$10,N27=PUNTAJES!$H$11,PUNTAJES!$I$11,N27=PUNTAJES!$H$12,PUNTAJES!$I$12)</f>
        <v>2</v>
      </c>
      <c r="P27" s="125">
        <f t="shared" si="3"/>
        <v>0.1</v>
      </c>
      <c r="Q27" s="74" t="s">
        <v>141</v>
      </c>
      <c r="R27" s="80" cm="1">
        <f t="array" ref="R27">_xlfn.IFS(Q27=PUNTAJES!$H$9,PUNTAJES!$I$9,Q27=PUNTAJES!$H$10,PUNTAJES!$I$10,Q27=PUNTAJES!$H$11,PUNTAJES!$I$11,Q27=PUNTAJES!$H$12,PUNTAJES!$I$12)</f>
        <v>2</v>
      </c>
      <c r="S27" s="125">
        <f>D27*R27</f>
        <v>0.1</v>
      </c>
      <c r="T27" s="98"/>
    </row>
    <row r="28" spans="1:23" ht="30.6" customHeight="1" thickBot="1">
      <c r="A28" s="1"/>
      <c r="B28" s="157" t="s">
        <v>120</v>
      </c>
      <c r="C28" s="158"/>
      <c r="D28" s="72">
        <v>0.1</v>
      </c>
      <c r="E28" s="74" t="s">
        <v>123</v>
      </c>
      <c r="F28" s="80" cm="1">
        <f t="array" ref="F28">_xlfn.IFS(E28=PUNTAJES!$E$4,PUNTAJES!$F$4,E28=PUNTAJES!$E$5,PUNTAJES!$F$5,E28=PUNTAJES!$E$6,PUNTAJES!$F$6)</f>
        <v>3</v>
      </c>
      <c r="G28" s="125">
        <f t="shared" si="0"/>
        <v>0</v>
      </c>
      <c r="H28" s="74" t="s">
        <v>123</v>
      </c>
      <c r="I28" s="80" cm="1">
        <f t="array" ref="I28">_xlfn.IFS(H28=PUNTAJES!$E$4,PUNTAJES!$F$4,H28=PUNTAJES!$E$5,PUNTAJES!$F$5,H28=PUNTAJES!$E$6,PUNTAJES!$F$6)</f>
        <v>3</v>
      </c>
      <c r="J28" s="125">
        <f t="shared" si="1"/>
        <v>0.30000000000000004</v>
      </c>
      <c r="K28" s="74" t="s">
        <v>123</v>
      </c>
      <c r="L28" s="80" cm="1">
        <f t="array" ref="L28">_xlfn.IFS(K28=PUNTAJES!$E$4,PUNTAJES!$F$4,K28=PUNTAJES!$E$5,PUNTAJES!$F$5,K28=PUNTAJES!$E$6,PUNTAJES!$F$6)</f>
        <v>3</v>
      </c>
      <c r="M28" s="125">
        <f t="shared" si="2"/>
        <v>0.30000000000000004</v>
      </c>
      <c r="N28" s="74" t="s">
        <v>123</v>
      </c>
      <c r="O28" s="80" cm="1">
        <f t="array" ref="O28">_xlfn.IFS(N28=PUNTAJES!$E$4,PUNTAJES!$F$4,N28=PUNTAJES!$E$5,PUNTAJES!$F$5,N28=PUNTAJES!$E$6,PUNTAJES!$F$6)</f>
        <v>3</v>
      </c>
      <c r="P28" s="125">
        <f t="shared" si="3"/>
        <v>0.30000000000000004</v>
      </c>
      <c r="Q28" s="74" t="s">
        <v>123</v>
      </c>
      <c r="R28" s="80" cm="1">
        <f t="array" ref="R28">_xlfn.IFS(Q28=PUNTAJES!$E$4,PUNTAJES!$F$4,Q28=PUNTAJES!$E$5,PUNTAJES!$F$5,Q28=PUNTAJES!$E$6,PUNTAJES!$F$6)</f>
        <v>3</v>
      </c>
      <c r="S28" s="126">
        <f>D28*R28</f>
        <v>0.30000000000000004</v>
      </c>
      <c r="T28" s="98"/>
    </row>
    <row r="29" spans="1:23" ht="30.6" customHeight="1" thickBot="1">
      <c r="A29" s="1"/>
      <c r="B29" s="157" t="s">
        <v>12</v>
      </c>
      <c r="C29" s="158"/>
      <c r="D29" s="77">
        <f>SUM(D23:D28)</f>
        <v>1.0000000000000002</v>
      </c>
      <c r="E29" s="84" t="s">
        <v>155</v>
      </c>
      <c r="F29" s="113">
        <f>SUM(F23:F28)</f>
        <v>17</v>
      </c>
      <c r="G29" s="136">
        <f>SUM(G23:G28)</f>
        <v>0</v>
      </c>
      <c r="H29" s="84" t="s">
        <v>155</v>
      </c>
      <c r="I29" s="113">
        <f>SUM(I23:I28)</f>
        <v>19</v>
      </c>
      <c r="J29" s="136">
        <f>SUM(J23:J28)</f>
        <v>3.1000000000000005</v>
      </c>
      <c r="K29" s="84" t="s">
        <v>155</v>
      </c>
      <c r="L29" s="113">
        <f>SUM(L23:L28)</f>
        <v>19</v>
      </c>
      <c r="M29" s="136">
        <f>SUM(M23:M28)</f>
        <v>3.1000000000000005</v>
      </c>
      <c r="N29" s="84" t="s">
        <v>155</v>
      </c>
      <c r="O29" s="113">
        <f>SUM(O23:O28)</f>
        <v>16</v>
      </c>
      <c r="P29" s="136">
        <f>SUM(P23:P28)</f>
        <v>2.9000000000000004</v>
      </c>
      <c r="Q29" s="84" t="s">
        <v>155</v>
      </c>
      <c r="R29" s="113">
        <f>SUM(R23:R28)</f>
        <v>15</v>
      </c>
      <c r="S29" s="127">
        <f>SUM(S23:S28)</f>
        <v>2.4500000000000002</v>
      </c>
      <c r="T29" s="98"/>
      <c r="W29" s="131"/>
    </row>
    <row r="30" spans="1:23" ht="31.8" customHeight="1">
      <c r="A30" s="1"/>
      <c r="B30" s="107"/>
      <c r="C30" s="166" t="s">
        <v>15</v>
      </c>
      <c r="D30" s="167"/>
      <c r="E30" s="143"/>
      <c r="F30" s="144"/>
      <c r="G30" s="145"/>
      <c r="H30" s="143"/>
      <c r="I30" s="144"/>
      <c r="J30" s="145"/>
      <c r="K30" s="143"/>
      <c r="L30" s="144"/>
      <c r="M30" s="145"/>
      <c r="N30" s="143"/>
      <c r="O30" s="144"/>
      <c r="P30" s="145"/>
      <c r="Q30" s="143" t="s">
        <v>164</v>
      </c>
      <c r="R30" s="144"/>
      <c r="S30" s="145"/>
      <c r="T30" s="98"/>
    </row>
    <row r="31" spans="1:23" ht="31.8" customHeight="1">
      <c r="A31" s="1"/>
      <c r="B31" s="107"/>
      <c r="C31" s="163" t="s">
        <v>157</v>
      </c>
      <c r="D31" s="165"/>
      <c r="E31" s="143"/>
      <c r="F31" s="144"/>
      <c r="G31" s="146"/>
      <c r="H31" s="143"/>
      <c r="I31" s="144"/>
      <c r="J31" s="146"/>
      <c r="K31" s="143"/>
      <c r="L31" s="144"/>
      <c r="M31" s="146"/>
      <c r="N31" s="143"/>
      <c r="O31" s="144"/>
      <c r="P31" s="146"/>
      <c r="Q31" s="143" t="s">
        <v>165</v>
      </c>
      <c r="R31" s="144"/>
      <c r="S31" s="146"/>
      <c r="T31" s="98"/>
    </row>
    <row r="32" spans="1:23" ht="31.8" customHeight="1">
      <c r="A32" s="1"/>
      <c r="B32" s="107"/>
      <c r="C32" s="163" t="s">
        <v>16</v>
      </c>
      <c r="D32" s="164"/>
      <c r="E32" s="143"/>
      <c r="F32" s="144"/>
      <c r="G32" s="146"/>
      <c r="H32" s="143"/>
      <c r="I32" s="144"/>
      <c r="J32" s="146"/>
      <c r="K32" s="143"/>
      <c r="L32" s="144"/>
      <c r="M32" s="146"/>
      <c r="N32" s="143"/>
      <c r="O32" s="144"/>
      <c r="P32" s="146"/>
      <c r="Q32" s="143" t="s">
        <v>167</v>
      </c>
      <c r="R32" s="144"/>
      <c r="S32" s="146"/>
      <c r="T32" s="98"/>
    </row>
    <row r="33" spans="1:20" ht="36.6" customHeight="1">
      <c r="A33" s="1"/>
      <c r="B33" s="105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98"/>
    </row>
    <row r="34" spans="1:20" ht="29.4" customHeight="1">
      <c r="A34" s="2"/>
      <c r="B34" s="159" t="s">
        <v>17</v>
      </c>
      <c r="C34" s="160"/>
      <c r="D34" s="160"/>
      <c r="E34" s="137"/>
      <c r="F34" s="137"/>
      <c r="G34" s="137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06"/>
    </row>
    <row r="35" spans="1:20" ht="33.6" customHeight="1">
      <c r="A35" s="2"/>
      <c r="B35" s="108"/>
      <c r="C35" s="12"/>
      <c r="D35" s="12"/>
      <c r="E35" s="12"/>
      <c r="F35" s="12"/>
      <c r="G35" s="1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06"/>
    </row>
    <row r="36" spans="1:20" ht="27.6" customHeight="1">
      <c r="A36" s="2"/>
      <c r="B36" s="105"/>
      <c r="C36" s="13"/>
      <c r="D36" s="13"/>
      <c r="E36" s="13"/>
      <c r="F36" s="13"/>
      <c r="G36" s="13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06"/>
    </row>
    <row r="37" spans="1:20" ht="14.25" customHeight="1" thickBot="1">
      <c r="A37" s="1"/>
      <c r="B37" s="109"/>
      <c r="C37" s="110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2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</sheetData>
  <mergeCells count="79">
    <mergeCell ref="E17:F17"/>
    <mergeCell ref="E18:F18"/>
    <mergeCell ref="E19:F19"/>
    <mergeCell ref="E12:G12"/>
    <mergeCell ref="E13:G13"/>
    <mergeCell ref="E14:F14"/>
    <mergeCell ref="E15:F15"/>
    <mergeCell ref="C10:S10"/>
    <mergeCell ref="C11:S11"/>
    <mergeCell ref="Q12:S12"/>
    <mergeCell ref="Q13:S13"/>
    <mergeCell ref="H12:J12"/>
    <mergeCell ref="H15:I15"/>
    <mergeCell ref="N12:P12"/>
    <mergeCell ref="N15:O15"/>
    <mergeCell ref="Q15:R15"/>
    <mergeCell ref="B2:B5"/>
    <mergeCell ref="C2:S3"/>
    <mergeCell ref="C4:S5"/>
    <mergeCell ref="C7:S7"/>
    <mergeCell ref="C9:S9"/>
    <mergeCell ref="C8:S8"/>
    <mergeCell ref="B13:B14"/>
    <mergeCell ref="C13:C14"/>
    <mergeCell ref="D13:D14"/>
    <mergeCell ref="Q14:R14"/>
    <mergeCell ref="H13:J13"/>
    <mergeCell ref="H14:I14"/>
    <mergeCell ref="N13:P13"/>
    <mergeCell ref="N14:O14"/>
    <mergeCell ref="B24:C24"/>
    <mergeCell ref="Q16:R16"/>
    <mergeCell ref="H16:I16"/>
    <mergeCell ref="Q19:R19"/>
    <mergeCell ref="B22:C22"/>
    <mergeCell ref="B23:C23"/>
    <mergeCell ref="Q17:R17"/>
    <mergeCell ref="Q18:R18"/>
    <mergeCell ref="N16:O16"/>
    <mergeCell ref="N17:O17"/>
    <mergeCell ref="N18:O18"/>
    <mergeCell ref="N19:O19"/>
    <mergeCell ref="E16:F16"/>
    <mergeCell ref="B34:D34"/>
    <mergeCell ref="H34:S36"/>
    <mergeCell ref="C32:D32"/>
    <mergeCell ref="Q32:S32"/>
    <mergeCell ref="Q30:S30"/>
    <mergeCell ref="C31:D31"/>
    <mergeCell ref="C30:D30"/>
    <mergeCell ref="E30:G30"/>
    <mergeCell ref="E31:G31"/>
    <mergeCell ref="E32:G32"/>
    <mergeCell ref="Q31:S31"/>
    <mergeCell ref="H31:J31"/>
    <mergeCell ref="H30:J30"/>
    <mergeCell ref="H32:J32"/>
    <mergeCell ref="B25:C25"/>
    <mergeCell ref="B26:C26"/>
    <mergeCell ref="B28:C28"/>
    <mergeCell ref="B29:C29"/>
    <mergeCell ref="B27:C27"/>
    <mergeCell ref="K16:L16"/>
    <mergeCell ref="K17:L17"/>
    <mergeCell ref="K18:L18"/>
    <mergeCell ref="K19:L19"/>
    <mergeCell ref="K30:M30"/>
    <mergeCell ref="K12:M12"/>
    <mergeCell ref="K13:M13"/>
    <mergeCell ref="K14:L14"/>
    <mergeCell ref="K15:L15"/>
    <mergeCell ref="N30:P30"/>
    <mergeCell ref="N31:P31"/>
    <mergeCell ref="N32:P32"/>
    <mergeCell ref="H17:I17"/>
    <mergeCell ref="H18:I18"/>
    <mergeCell ref="H19:I19"/>
    <mergeCell ref="K31:M31"/>
    <mergeCell ref="K32:M32"/>
  </mergeCells>
  <conditionalFormatting sqref="E22:S22 E33:S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Q27 H27 E27 K27 N27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Q28 H28 E28 K28 N28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Q25 H25 E25 K25 N25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Q24 H24 E24 K24 N24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Q23 H23 E23 K23 N23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Q26 H26 E26 K26 N26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4"/>
      <c r="C2" s="177" t="s">
        <v>156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91"/>
      <c r="Q2" s="214"/>
      <c r="R2" s="215"/>
      <c r="S2" s="216"/>
      <c r="T2" s="97"/>
    </row>
    <row r="3" spans="1:20" ht="33" customHeight="1">
      <c r="A3" s="1"/>
      <c r="B3" s="175"/>
      <c r="C3" s="179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92"/>
      <c r="Q3" s="217"/>
      <c r="R3" s="218"/>
      <c r="S3" s="218"/>
      <c r="T3" s="98"/>
    </row>
    <row r="4" spans="1:20" ht="33" customHeight="1">
      <c r="A4" s="1"/>
      <c r="B4" s="175"/>
      <c r="C4" s="181" t="s">
        <v>0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93"/>
      <c r="Q4" s="217"/>
      <c r="R4" s="218"/>
      <c r="S4" s="218"/>
      <c r="T4" s="98"/>
    </row>
    <row r="5" spans="1:20" ht="33" customHeight="1">
      <c r="A5" s="1"/>
      <c r="B5" s="176"/>
      <c r="C5" s="179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92"/>
      <c r="Q5" s="219"/>
      <c r="R5" s="220"/>
      <c r="S5" s="220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8"/>
    </row>
    <row r="7" spans="1:20" ht="33" customHeight="1">
      <c r="A7" s="1"/>
      <c r="B7" s="100" t="s">
        <v>1</v>
      </c>
      <c r="C7" s="183" t="s">
        <v>171</v>
      </c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98"/>
    </row>
    <row r="8" spans="1:20" ht="33" customHeight="1">
      <c r="A8" s="1"/>
      <c r="B8" s="100" t="s">
        <v>2</v>
      </c>
      <c r="C8" s="185">
        <v>45555</v>
      </c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98"/>
    </row>
    <row r="9" spans="1:20" ht="33" customHeight="1">
      <c r="A9" s="1"/>
      <c r="B9" s="100" t="s">
        <v>3</v>
      </c>
      <c r="C9" s="185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98"/>
    </row>
    <row r="10" spans="1:20" ht="33" customHeight="1">
      <c r="A10" s="1"/>
      <c r="B10" s="100" t="s">
        <v>4</v>
      </c>
      <c r="C10" s="185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98"/>
    </row>
    <row r="11" spans="1:20" ht="33" customHeight="1">
      <c r="A11" s="1"/>
      <c r="B11" s="100" t="s">
        <v>5</v>
      </c>
      <c r="C11" s="187">
        <v>3.5</v>
      </c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98"/>
    </row>
    <row r="12" spans="1:20" ht="14.25" customHeight="1">
      <c r="A12" s="1"/>
      <c r="B12" s="101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194"/>
      <c r="O12" s="194"/>
      <c r="P12" s="149"/>
      <c r="Q12" s="194"/>
      <c r="R12" s="194"/>
      <c r="S12" s="149"/>
      <c r="T12" s="98"/>
    </row>
    <row r="13" spans="1:20" ht="52.8" customHeight="1">
      <c r="A13" s="1"/>
      <c r="B13" s="170"/>
      <c r="C13" s="202" t="s">
        <v>6</v>
      </c>
      <c r="D13" s="203"/>
      <c r="E13" s="195" t="s">
        <v>163</v>
      </c>
      <c r="F13" s="196"/>
      <c r="G13" s="197"/>
      <c r="H13" s="225" t="s">
        <v>173</v>
      </c>
      <c r="I13" s="226"/>
      <c r="J13" s="227"/>
      <c r="K13" s="150" t="s">
        <v>174</v>
      </c>
      <c r="L13" s="151"/>
      <c r="M13" s="152"/>
      <c r="N13" s="98"/>
    </row>
    <row r="14" spans="1:20" ht="33.6" customHeight="1">
      <c r="A14" s="1"/>
      <c r="B14" s="171"/>
      <c r="C14" s="204"/>
      <c r="D14" s="205"/>
      <c r="E14" s="198" t="s">
        <v>8</v>
      </c>
      <c r="F14" s="199"/>
      <c r="G14" s="86" t="s">
        <v>9</v>
      </c>
      <c r="H14" s="200" t="s">
        <v>8</v>
      </c>
      <c r="I14" s="201"/>
      <c r="J14" s="87" t="s">
        <v>9</v>
      </c>
      <c r="K14" s="153" t="s">
        <v>8</v>
      </c>
      <c r="L14" s="154"/>
      <c r="M14" s="94" t="s">
        <v>9</v>
      </c>
      <c r="N14" s="98"/>
    </row>
    <row r="15" spans="1:20" ht="88.2" customHeight="1">
      <c r="A15" s="1"/>
      <c r="B15" s="102" t="s">
        <v>172</v>
      </c>
      <c r="C15" s="212">
        <v>2</v>
      </c>
      <c r="D15" s="213"/>
      <c r="E15" s="228"/>
      <c r="F15" s="211"/>
      <c r="G15" s="88">
        <f>C15*E15</f>
        <v>0</v>
      </c>
      <c r="H15" s="210">
        <f>(36/1.18)*3.5</f>
        <v>106.77966101694915</v>
      </c>
      <c r="I15" s="211"/>
      <c r="J15" s="91">
        <f>C15*H15</f>
        <v>213.5593220338983</v>
      </c>
      <c r="K15" s="207">
        <v>169.49</v>
      </c>
      <c r="L15" s="207"/>
      <c r="M15" s="95">
        <f>+K15*C15</f>
        <v>338.98</v>
      </c>
      <c r="N15" s="98"/>
    </row>
    <row r="16" spans="1:20" ht="25.5" customHeight="1">
      <c r="A16" s="1"/>
      <c r="B16" s="103"/>
      <c r="C16" s="82"/>
      <c r="D16" s="85"/>
      <c r="E16" s="206" t="s">
        <v>10</v>
      </c>
      <c r="F16" s="206"/>
      <c r="G16" s="89">
        <f>SUM(G15:G15)</f>
        <v>0</v>
      </c>
      <c r="H16" s="206" t="s">
        <v>10</v>
      </c>
      <c r="I16" s="206"/>
      <c r="J16" s="92">
        <f>SUM(J15:J15)</f>
        <v>213.5593220338983</v>
      </c>
      <c r="K16" s="206" t="s">
        <v>10</v>
      </c>
      <c r="L16" s="206"/>
      <c r="M16" s="96">
        <f>+M15</f>
        <v>338.98</v>
      </c>
      <c r="N16" s="98"/>
    </row>
    <row r="17" spans="1:20" ht="25.5" customHeight="1">
      <c r="A17" s="1"/>
      <c r="B17" s="99"/>
      <c r="C17" s="82"/>
      <c r="D17" s="85"/>
      <c r="E17" s="206" t="s">
        <v>11</v>
      </c>
      <c r="F17" s="206"/>
      <c r="G17" s="90">
        <f>G16*0.18</f>
        <v>0</v>
      </c>
      <c r="H17" s="206" t="s">
        <v>11</v>
      </c>
      <c r="I17" s="206"/>
      <c r="J17" s="93">
        <f>J16*0.18</f>
        <v>38.440677966101696</v>
      </c>
      <c r="K17" s="206" t="s">
        <v>11</v>
      </c>
      <c r="L17" s="206"/>
      <c r="M17" s="96">
        <f>+M16*0.18</f>
        <v>61.016400000000004</v>
      </c>
      <c r="N17" s="98"/>
    </row>
    <row r="18" spans="1:20" ht="25.5" customHeight="1">
      <c r="A18" s="1"/>
      <c r="B18" s="99"/>
      <c r="C18" s="83"/>
      <c r="D18" s="85"/>
      <c r="E18" s="206" t="s">
        <v>12</v>
      </c>
      <c r="F18" s="206"/>
      <c r="G18" s="90">
        <f>SUM(G16:G17)</f>
        <v>0</v>
      </c>
      <c r="H18" s="206" t="s">
        <v>12</v>
      </c>
      <c r="I18" s="206"/>
      <c r="J18" s="93">
        <f>SUM(J16:J17)</f>
        <v>252</v>
      </c>
      <c r="K18" s="206" t="s">
        <v>12</v>
      </c>
      <c r="L18" s="206"/>
      <c r="M18" s="96">
        <f>+M16+M17</f>
        <v>399.99639999999999</v>
      </c>
      <c r="N18" s="98"/>
    </row>
    <row r="19" spans="1:20" ht="14.25" customHeight="1">
      <c r="A19" s="1"/>
      <c r="B19" s="104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8"/>
    </row>
    <row r="20" spans="1:20" ht="14.25" customHeight="1">
      <c r="A20" s="1"/>
      <c r="B20" s="105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8"/>
      <c r="Q20" s="209"/>
      <c r="R20" s="70"/>
      <c r="S20" s="10"/>
      <c r="T20" s="98"/>
    </row>
    <row r="21" spans="1:20" ht="33" customHeight="1">
      <c r="A21" s="1"/>
      <c r="B21" s="168" t="s">
        <v>13</v>
      </c>
      <c r="C21" s="169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8"/>
    </row>
    <row r="22" spans="1:20" ht="30.6" customHeight="1">
      <c r="A22" s="1"/>
      <c r="B22" s="157" t="s">
        <v>14</v>
      </c>
      <c r="C22" s="158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8"/>
    </row>
    <row r="23" spans="1:20" ht="30.6" customHeight="1">
      <c r="A23" s="1"/>
      <c r="B23" s="157" t="s">
        <v>151</v>
      </c>
      <c r="C23" s="158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8"/>
    </row>
    <row r="24" spans="1:20" ht="30.6" customHeight="1">
      <c r="A24" s="2"/>
      <c r="B24" s="157" t="s">
        <v>139</v>
      </c>
      <c r="C24" s="158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6"/>
    </row>
    <row r="25" spans="1:20" ht="30.6" customHeight="1">
      <c r="A25" s="1"/>
      <c r="B25" s="157" t="s">
        <v>152</v>
      </c>
      <c r="C25" s="158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8"/>
    </row>
    <row r="26" spans="1:20" ht="30.6" customHeight="1">
      <c r="A26" s="1"/>
      <c r="B26" s="157" t="s">
        <v>153</v>
      </c>
      <c r="C26" s="158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8"/>
    </row>
    <row r="27" spans="1:20" ht="30.6" customHeight="1" thickBot="1">
      <c r="A27" s="1"/>
      <c r="B27" s="157" t="s">
        <v>154</v>
      </c>
      <c r="C27" s="158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4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4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4">
        <f t="shared" si="2"/>
        <v>1.1000000000000001</v>
      </c>
      <c r="N27" s="98"/>
    </row>
    <row r="28" spans="1:20" ht="30.6" customHeight="1" thickBot="1">
      <c r="A28" s="1"/>
      <c r="B28" s="157" t="s">
        <v>12</v>
      </c>
      <c r="C28" s="158"/>
      <c r="D28" s="77">
        <f>SUM(D22:D27)</f>
        <v>1</v>
      </c>
      <c r="E28" s="84" t="s">
        <v>155</v>
      </c>
      <c r="F28" s="113">
        <f>SUM(F22:F27)</f>
        <v>23</v>
      </c>
      <c r="G28" s="115">
        <f>SUM(G22:G27)</f>
        <v>3.75</v>
      </c>
      <c r="H28" s="84" t="s">
        <v>155</v>
      </c>
      <c r="I28" s="113">
        <f>SUM(I22:I27)</f>
        <v>23</v>
      </c>
      <c r="J28" s="115">
        <f>SUM(J22:J27)</f>
        <v>3.95</v>
      </c>
      <c r="K28" s="84" t="s">
        <v>155</v>
      </c>
      <c r="L28" s="113">
        <f>SUM(L22:L27)</f>
        <v>22</v>
      </c>
      <c r="M28" s="115">
        <f>SUM(M22:M27)</f>
        <v>5.0499999999999989</v>
      </c>
      <c r="N28" s="98"/>
    </row>
    <row r="29" spans="1:20" ht="31.8" customHeight="1">
      <c r="A29" s="1"/>
      <c r="B29" s="107"/>
      <c r="C29" s="166" t="s">
        <v>15</v>
      </c>
      <c r="D29" s="167"/>
      <c r="E29" s="143"/>
      <c r="F29" s="144"/>
      <c r="G29" s="145"/>
      <c r="H29" s="143"/>
      <c r="I29" s="144"/>
      <c r="J29" s="145"/>
      <c r="K29" s="143"/>
      <c r="L29" s="144"/>
      <c r="M29" s="145"/>
      <c r="N29" s="143"/>
      <c r="O29" s="144"/>
      <c r="P29" s="145"/>
      <c r="Q29" s="143"/>
      <c r="R29" s="144"/>
      <c r="S29" s="145"/>
      <c r="T29" s="98"/>
    </row>
    <row r="30" spans="1:20" ht="31.8" customHeight="1">
      <c r="A30" s="1"/>
      <c r="B30" s="107"/>
      <c r="C30" s="163" t="s">
        <v>157</v>
      </c>
      <c r="D30" s="165"/>
      <c r="E30" s="143"/>
      <c r="F30" s="144"/>
      <c r="G30" s="146"/>
      <c r="H30" s="143"/>
      <c r="I30" s="144"/>
      <c r="J30" s="146"/>
      <c r="K30" s="143"/>
      <c r="L30" s="144"/>
      <c r="M30" s="146"/>
      <c r="N30" s="143"/>
      <c r="O30" s="144"/>
      <c r="P30" s="146"/>
      <c r="Q30" s="143"/>
      <c r="R30" s="144"/>
      <c r="S30" s="146"/>
      <c r="T30" s="98"/>
    </row>
    <row r="31" spans="1:20" ht="31.8" customHeight="1">
      <c r="A31" s="1"/>
      <c r="B31" s="107"/>
      <c r="C31" s="163" t="s">
        <v>16</v>
      </c>
      <c r="D31" s="164"/>
      <c r="E31" s="143"/>
      <c r="F31" s="144"/>
      <c r="G31" s="146"/>
      <c r="H31" s="143"/>
      <c r="I31" s="144"/>
      <c r="J31" s="146"/>
      <c r="K31" s="143"/>
      <c r="L31" s="144"/>
      <c r="M31" s="146"/>
      <c r="N31" s="143"/>
      <c r="O31" s="144"/>
      <c r="P31" s="146"/>
      <c r="Q31" s="143"/>
      <c r="R31" s="144"/>
      <c r="S31" s="146"/>
      <c r="T31" s="98"/>
    </row>
    <row r="32" spans="1:20" ht="36.6" customHeight="1">
      <c r="A32" s="1"/>
      <c r="B32" s="105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88"/>
      <c r="O32" s="189"/>
      <c r="P32" s="190"/>
      <c r="Q32" s="11"/>
      <c r="R32" s="11"/>
      <c r="S32" s="11"/>
      <c r="T32" s="98"/>
    </row>
    <row r="33" spans="1:20" ht="29.4" customHeight="1">
      <c r="A33" s="2"/>
      <c r="B33" s="224" t="s">
        <v>17</v>
      </c>
      <c r="C33" s="209"/>
      <c r="D33" s="209"/>
      <c r="E33" s="221"/>
      <c r="F33" s="221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106"/>
    </row>
    <row r="34" spans="1:20" ht="14.25" customHeight="1">
      <c r="A34" s="2"/>
      <c r="B34" s="108"/>
      <c r="C34" s="12"/>
      <c r="D34" s="12"/>
      <c r="E34" s="222"/>
      <c r="F34" s="222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2"/>
      <c r="T34" s="106"/>
    </row>
    <row r="35" spans="1:20" ht="14.25" customHeight="1">
      <c r="A35" s="2"/>
      <c r="B35" s="105"/>
      <c r="C35" s="13"/>
      <c r="D35" s="13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106"/>
    </row>
    <row r="36" spans="1:20" ht="14.25" customHeight="1" thickBot="1">
      <c r="A36" s="1"/>
      <c r="B36" s="109"/>
      <c r="C36" s="110"/>
      <c r="D36" s="110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2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30:D30"/>
    <mergeCell ref="E30:G30"/>
    <mergeCell ref="H30:J30"/>
    <mergeCell ref="K30:M30"/>
    <mergeCell ref="N30:P30"/>
    <mergeCell ref="N32:P32"/>
    <mergeCell ref="Q29:S29"/>
    <mergeCell ref="Q31:S31"/>
    <mergeCell ref="Q30:S30"/>
    <mergeCell ref="N31:P31"/>
    <mergeCell ref="N29:P29"/>
    <mergeCell ref="E29:G29"/>
    <mergeCell ref="E31:G31"/>
    <mergeCell ref="H29:J29"/>
    <mergeCell ref="H31:J31"/>
    <mergeCell ref="K29:M29"/>
    <mergeCell ref="K31:M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6" t="s">
        <v>162</v>
      </c>
      <c r="C21" s="11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5" t="s">
        <v>99</v>
      </c>
      <c r="C2" s="246"/>
      <c r="D2" s="246"/>
      <c r="E2" s="246"/>
      <c r="F2" s="247"/>
    </row>
    <row r="3" spans="2:6" ht="15" thickBot="1">
      <c r="B3" s="239" t="s">
        <v>98</v>
      </c>
      <c r="C3" s="240"/>
      <c r="D3" s="240"/>
      <c r="E3" s="240"/>
      <c r="F3" s="241"/>
    </row>
    <row r="4" spans="2:6" ht="15" thickBot="1">
      <c r="B4" s="242" t="s">
        <v>96</v>
      </c>
      <c r="C4" s="243"/>
      <c r="D4" s="243"/>
      <c r="E4" s="243"/>
      <c r="F4" s="244"/>
    </row>
    <row r="5" spans="2:6" ht="15" thickBot="1">
      <c r="B5" s="242" t="s">
        <v>97</v>
      </c>
      <c r="C5" s="243"/>
      <c r="D5" s="243"/>
      <c r="E5" s="243"/>
      <c r="F5" s="244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31">
        <v>1</v>
      </c>
      <c r="C7" s="229" t="s">
        <v>90</v>
      </c>
      <c r="D7" s="28" t="s">
        <v>60</v>
      </c>
      <c r="E7" s="26">
        <v>5</v>
      </c>
      <c r="F7" s="236"/>
    </row>
    <row r="8" spans="2:6" ht="26.25" customHeight="1">
      <c r="B8" s="232"/>
      <c r="C8" s="230"/>
      <c r="D8" s="29" t="s">
        <v>61</v>
      </c>
      <c r="E8" s="24">
        <v>4</v>
      </c>
      <c r="F8" s="237"/>
    </row>
    <row r="9" spans="2:6" ht="26.25" customHeight="1">
      <c r="B9" s="232"/>
      <c r="C9" s="230"/>
      <c r="D9" s="29" t="s">
        <v>62</v>
      </c>
      <c r="E9" s="24">
        <v>3</v>
      </c>
      <c r="F9" s="237"/>
    </row>
    <row r="10" spans="2:6" ht="26.25" customHeight="1">
      <c r="B10" s="232"/>
      <c r="C10" s="230"/>
      <c r="D10" s="29" t="s">
        <v>63</v>
      </c>
      <c r="E10" s="24">
        <v>2</v>
      </c>
      <c r="F10" s="237"/>
    </row>
    <row r="11" spans="2:6" ht="26.25" customHeight="1" thickBot="1">
      <c r="B11" s="232"/>
      <c r="C11" s="230"/>
      <c r="D11" s="30" t="s">
        <v>64</v>
      </c>
      <c r="E11" s="27">
        <v>1</v>
      </c>
      <c r="F11" s="238"/>
    </row>
    <row r="12" spans="2:6" ht="26.25" customHeight="1">
      <c r="B12" s="231">
        <v>2</v>
      </c>
      <c r="C12" s="229" t="s">
        <v>91</v>
      </c>
      <c r="D12" s="28" t="s">
        <v>65</v>
      </c>
      <c r="E12" s="26">
        <v>5</v>
      </c>
      <c r="F12" s="236"/>
    </row>
    <row r="13" spans="2:6" ht="26.25" customHeight="1">
      <c r="B13" s="232"/>
      <c r="C13" s="230"/>
      <c r="D13" s="29" t="s">
        <v>66</v>
      </c>
      <c r="E13" s="24">
        <v>4</v>
      </c>
      <c r="F13" s="237"/>
    </row>
    <row r="14" spans="2:6" ht="26.25" customHeight="1">
      <c r="B14" s="232"/>
      <c r="C14" s="230"/>
      <c r="D14" s="29" t="s">
        <v>67</v>
      </c>
      <c r="E14" s="24">
        <v>3</v>
      </c>
      <c r="F14" s="237"/>
    </row>
    <row r="15" spans="2:6" ht="26.25" customHeight="1">
      <c r="B15" s="232"/>
      <c r="C15" s="230"/>
      <c r="D15" s="29" t="s">
        <v>68</v>
      </c>
      <c r="E15" s="24">
        <v>2</v>
      </c>
      <c r="F15" s="237"/>
    </row>
    <row r="16" spans="2:6" ht="26.25" customHeight="1" thickBot="1">
      <c r="B16" s="232"/>
      <c r="C16" s="230"/>
      <c r="D16" s="30" t="s">
        <v>69</v>
      </c>
      <c r="E16" s="27">
        <v>1</v>
      </c>
      <c r="F16" s="238"/>
    </row>
    <row r="17" spans="2:6" ht="26.25" customHeight="1">
      <c r="B17" s="231">
        <v>3</v>
      </c>
      <c r="C17" s="229" t="s">
        <v>92</v>
      </c>
      <c r="D17" s="28" t="s">
        <v>70</v>
      </c>
      <c r="E17" s="26">
        <v>5</v>
      </c>
      <c r="F17" s="236"/>
    </row>
    <row r="18" spans="2:6" ht="26.25" customHeight="1">
      <c r="B18" s="232"/>
      <c r="C18" s="230"/>
      <c r="D18" s="29" t="s">
        <v>71</v>
      </c>
      <c r="E18" s="24">
        <v>4</v>
      </c>
      <c r="F18" s="237"/>
    </row>
    <row r="19" spans="2:6" ht="26.25" customHeight="1">
      <c r="B19" s="232"/>
      <c r="C19" s="230"/>
      <c r="D19" s="29" t="s">
        <v>73</v>
      </c>
      <c r="E19" s="24">
        <v>3</v>
      </c>
      <c r="F19" s="237"/>
    </row>
    <row r="20" spans="2:6" ht="26.25" customHeight="1">
      <c r="B20" s="232"/>
      <c r="C20" s="230"/>
      <c r="D20" s="29" t="s">
        <v>74</v>
      </c>
      <c r="E20" s="24">
        <v>2</v>
      </c>
      <c r="F20" s="237"/>
    </row>
    <row r="21" spans="2:6" ht="26.25" customHeight="1" thickBot="1">
      <c r="B21" s="232"/>
      <c r="C21" s="230"/>
      <c r="D21" s="30" t="s">
        <v>72</v>
      </c>
      <c r="E21" s="27">
        <v>1</v>
      </c>
      <c r="F21" s="238"/>
    </row>
    <row r="22" spans="2:6" ht="26.25" customHeight="1">
      <c r="B22" s="231">
        <v>4</v>
      </c>
      <c r="C22" s="229" t="s">
        <v>93</v>
      </c>
      <c r="D22" s="28" t="s">
        <v>77</v>
      </c>
      <c r="E22" s="26">
        <v>5</v>
      </c>
      <c r="F22" s="236"/>
    </row>
    <row r="23" spans="2:6" ht="26.25" customHeight="1">
      <c r="B23" s="232"/>
      <c r="C23" s="230"/>
      <c r="D23" s="29" t="s">
        <v>78</v>
      </c>
      <c r="E23" s="24">
        <v>4</v>
      </c>
      <c r="F23" s="237"/>
    </row>
    <row r="24" spans="2:6" ht="26.25" customHeight="1">
      <c r="B24" s="232"/>
      <c r="C24" s="230"/>
      <c r="D24" s="29" t="s">
        <v>75</v>
      </c>
      <c r="E24" s="24">
        <v>3</v>
      </c>
      <c r="F24" s="237"/>
    </row>
    <row r="25" spans="2:6" ht="26.25" customHeight="1">
      <c r="B25" s="232"/>
      <c r="C25" s="230"/>
      <c r="D25" s="29" t="s">
        <v>76</v>
      </c>
      <c r="E25" s="24">
        <v>2</v>
      </c>
      <c r="F25" s="237"/>
    </row>
    <row r="26" spans="2:6" ht="26.25" customHeight="1" thickBot="1">
      <c r="B26" s="232"/>
      <c r="C26" s="230"/>
      <c r="D26" s="30" t="s">
        <v>79</v>
      </c>
      <c r="E26" s="27">
        <v>1</v>
      </c>
      <c r="F26" s="238"/>
    </row>
    <row r="27" spans="2:6" ht="27.6">
      <c r="B27" s="231">
        <v>5</v>
      </c>
      <c r="C27" s="229" t="s">
        <v>94</v>
      </c>
      <c r="D27" s="28" t="s">
        <v>80</v>
      </c>
      <c r="E27" s="26">
        <v>5</v>
      </c>
      <c r="F27" s="236"/>
    </row>
    <row r="28" spans="2:6" ht="27.6">
      <c r="B28" s="232"/>
      <c r="C28" s="230"/>
      <c r="D28" s="29" t="s">
        <v>82</v>
      </c>
      <c r="E28" s="24">
        <v>4</v>
      </c>
      <c r="F28" s="237"/>
    </row>
    <row r="29" spans="2:6" ht="27.6">
      <c r="B29" s="232"/>
      <c r="C29" s="230"/>
      <c r="D29" s="29" t="s">
        <v>81</v>
      </c>
      <c r="E29" s="24">
        <v>3</v>
      </c>
      <c r="F29" s="237"/>
    </row>
    <row r="30" spans="2:6" ht="41.4">
      <c r="B30" s="232"/>
      <c r="C30" s="230"/>
      <c r="D30" s="29" t="s">
        <v>83</v>
      </c>
      <c r="E30" s="24">
        <v>2</v>
      </c>
      <c r="F30" s="237"/>
    </row>
    <row r="31" spans="2:6" ht="55.8" thickBot="1">
      <c r="B31" s="232"/>
      <c r="C31" s="230"/>
      <c r="D31" s="30" t="s">
        <v>84</v>
      </c>
      <c r="E31" s="27">
        <v>1</v>
      </c>
      <c r="F31" s="238"/>
    </row>
    <row r="32" spans="2:6" ht="27.6">
      <c r="B32" s="231">
        <v>6</v>
      </c>
      <c r="C32" s="229" t="s">
        <v>95</v>
      </c>
      <c r="D32" s="28" t="s">
        <v>85</v>
      </c>
      <c r="E32" s="26">
        <v>5</v>
      </c>
      <c r="F32" s="236"/>
    </row>
    <row r="33" spans="2:6" ht="41.4">
      <c r="B33" s="232"/>
      <c r="C33" s="233"/>
      <c r="D33" s="29" t="s">
        <v>86</v>
      </c>
      <c r="E33" s="24">
        <v>4</v>
      </c>
      <c r="F33" s="237"/>
    </row>
    <row r="34" spans="2:6" ht="27.6">
      <c r="B34" s="232"/>
      <c r="C34" s="233"/>
      <c r="D34" s="29" t="s">
        <v>87</v>
      </c>
      <c r="E34" s="24">
        <v>3</v>
      </c>
      <c r="F34" s="237"/>
    </row>
    <row r="35" spans="2:6" ht="41.4">
      <c r="B35" s="232"/>
      <c r="C35" s="233"/>
      <c r="D35" s="29" t="s">
        <v>88</v>
      </c>
      <c r="E35" s="24">
        <v>2</v>
      </c>
      <c r="F35" s="237"/>
    </row>
    <row r="36" spans="2:6" ht="42" thickBot="1">
      <c r="B36" s="235"/>
      <c r="C36" s="234"/>
      <c r="D36" s="31" t="s">
        <v>89</v>
      </c>
      <c r="E36" s="25">
        <v>1</v>
      </c>
      <c r="F36" s="238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2025-10-13T22:17:21Z</dcterms:modified>
</cp:coreProperties>
</file>