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119" documentId="14_{50347295-0B80-4B93-9A91-066B2364A4C6}" xr6:coauthVersionLast="47" xr6:coauthVersionMax="47" xr10:uidLastSave="{A10DDCC6-A8B2-4FAB-859E-8233303D76FF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5" i="10" l="1"/>
  <c r="P27" i="10"/>
  <c r="P28" i="10"/>
  <c r="P29" i="10"/>
  <c r="P30" i="10"/>
  <c r="M26" i="10"/>
  <c r="M27" i="10"/>
  <c r="M28" i="10"/>
  <c r="M30" i="10"/>
  <c r="M25" i="10"/>
  <c r="M16" i="10"/>
  <c r="M17" i="10"/>
  <c r="M15" i="10"/>
  <c r="L30" i="10" a="1"/>
  <c r="L30" i="10" s="1"/>
  <c r="L29" i="10" a="1"/>
  <c r="L29" i="10" s="1"/>
  <c r="M29" i="10" s="1"/>
  <c r="L28" i="10" a="1"/>
  <c r="L28" i="10" s="1"/>
  <c r="L27" i="10" a="1"/>
  <c r="L27" i="10" s="1"/>
  <c r="L26" i="10" a="1"/>
  <c r="L26" i="10" s="1"/>
  <c r="L25" i="10" a="1"/>
  <c r="L25" i="10" s="1"/>
  <c r="M18" i="10" l="1"/>
  <c r="L31" i="10"/>
  <c r="M31" i="10"/>
  <c r="M19" i="10" l="1"/>
  <c r="M21" i="10" s="1"/>
  <c r="P17" i="10" l="1"/>
  <c r="P16" i="10"/>
  <c r="P15" i="10"/>
  <c r="O30" i="10" a="1"/>
  <c r="O30" i="10" s="1"/>
  <c r="O29" i="10" a="1"/>
  <c r="O29" i="10" s="1"/>
  <c r="O28" i="10" a="1"/>
  <c r="O28" i="10" s="1"/>
  <c r="O27" i="10" a="1"/>
  <c r="O27" i="10" s="1"/>
  <c r="O26" i="10" a="1"/>
  <c r="O26" i="10" s="1"/>
  <c r="P26" i="10" s="1"/>
  <c r="O25" i="10" a="1"/>
  <c r="O25" i="10" s="1"/>
  <c r="P25" i="10" s="1"/>
  <c r="S17" i="10"/>
  <c r="S16" i="10"/>
  <c r="S15" i="10"/>
  <c r="J17" i="10"/>
  <c r="J16" i="10"/>
  <c r="J15" i="10"/>
  <c r="G16" i="10"/>
  <c r="G17" i="10"/>
  <c r="G15" i="10"/>
  <c r="V16" i="10"/>
  <c r="V15" i="10"/>
  <c r="H15" i="2"/>
  <c r="M15" i="2"/>
  <c r="M16" i="2" s="1"/>
  <c r="G18" i="10" l="1"/>
  <c r="G19" i="10" s="1"/>
  <c r="G21" i="10" s="1"/>
  <c r="J18" i="10"/>
  <c r="S18" i="10"/>
  <c r="P18" i="10"/>
  <c r="O31" i="10"/>
  <c r="P31" i="10"/>
  <c r="M18" i="2"/>
  <c r="M17" i="2"/>
  <c r="S19" i="10"/>
  <c r="R30" i="10" a="1"/>
  <c r="R30" i="10" s="1"/>
  <c r="S30" i="10" s="1"/>
  <c r="R29" i="10" a="1"/>
  <c r="R29" i="10" s="1"/>
  <c r="S29" i="10" s="1"/>
  <c r="R28" i="10" a="1"/>
  <c r="R28" i="10" s="1"/>
  <c r="S28" i="10" s="1"/>
  <c r="R27" i="10" a="1"/>
  <c r="R27" i="10" s="1"/>
  <c r="S27" i="10" s="1"/>
  <c r="R26" i="10" a="1"/>
  <c r="R26" i="10" s="1"/>
  <c r="S26" i="10" s="1"/>
  <c r="R25" i="10" a="1"/>
  <c r="R25" i="10" s="1"/>
  <c r="V17" i="10"/>
  <c r="U30" i="10" a="1"/>
  <c r="U30" i="10" s="1"/>
  <c r="V30" i="10" s="1"/>
  <c r="I30" i="10" a="1"/>
  <c r="I30" i="10" s="1"/>
  <c r="J30" i="10" s="1"/>
  <c r="F30" i="10" a="1"/>
  <c r="F30" i="10" s="1"/>
  <c r="G30" i="10" s="1"/>
  <c r="U28" i="10" a="1"/>
  <c r="U28" i="10" s="1"/>
  <c r="V28" i="10" s="1"/>
  <c r="I28" i="10" a="1"/>
  <c r="I28" i="10" s="1"/>
  <c r="J28" i="10" s="1"/>
  <c r="F28" i="10" a="1"/>
  <c r="F28" i="10" s="1"/>
  <c r="G28" i="10" s="1"/>
  <c r="D31" i="10"/>
  <c r="U29" i="10" a="1"/>
  <c r="U29" i="10" s="1"/>
  <c r="V29" i="10" s="1"/>
  <c r="I29" i="10" a="1"/>
  <c r="I29" i="10" s="1"/>
  <c r="J29" i="10" s="1"/>
  <c r="F29" i="10" a="1"/>
  <c r="F29" i="10" s="1"/>
  <c r="G29" i="10" s="1"/>
  <c r="U27" i="10" a="1"/>
  <c r="U27" i="10" s="1"/>
  <c r="V27" i="10" s="1"/>
  <c r="I27" i="10" a="1"/>
  <c r="I27" i="10" s="1"/>
  <c r="J27" i="10" s="1"/>
  <c r="F27" i="10" a="1"/>
  <c r="F27" i="10" s="1"/>
  <c r="G27" i="10" s="1"/>
  <c r="U26" i="10" a="1"/>
  <c r="U26" i="10" s="1"/>
  <c r="V26" i="10" s="1"/>
  <c r="I26" i="10" a="1"/>
  <c r="I26" i="10" s="1"/>
  <c r="J26" i="10" s="1"/>
  <c r="F26" i="10" a="1"/>
  <c r="F26" i="10" s="1"/>
  <c r="G26" i="10" s="1"/>
  <c r="U25" i="10" a="1"/>
  <c r="U25" i="10" s="1"/>
  <c r="V25" i="10" s="1"/>
  <c r="I25" i="10" a="1"/>
  <c r="I25" i="10" s="1"/>
  <c r="J25" i="10" s="1"/>
  <c r="F25" i="10" a="1"/>
  <c r="F25" i="10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P19" i="10" l="1"/>
  <c r="P21" i="10" s="1"/>
  <c r="S21" i="10"/>
  <c r="J19" i="10"/>
  <c r="J21" i="10" s="1"/>
  <c r="R31" i="10"/>
  <c r="S31" i="10"/>
  <c r="V18" i="10"/>
  <c r="V19" i="10" s="1"/>
  <c r="V20" i="10" s="1"/>
  <c r="V21" i="10" s="1"/>
  <c r="U31" i="10"/>
  <c r="V31" i="10" s="1"/>
  <c r="I31" i="10"/>
  <c r="J31" i="10"/>
  <c r="F31" i="10"/>
  <c r="G25" i="10"/>
  <c r="G31" i="10" s="1"/>
  <c r="J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<sst xmlns="http://schemas.openxmlformats.org/spreadsheetml/2006/main" count="321" uniqueCount="184">
  <si>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</si>
  <si>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</si>
  <si>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</si>
  <si>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</si>
  <si>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</si>
  <si>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</si>
  <si>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</si>
  <si>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</si>
  <si>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</si>
  <si>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</si>
  <si>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</si>
  <si>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</si>
  <si>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</si>
  <si>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</si>
  <si>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</si>
  <si>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</si>
  <si>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</si>
  <si>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</si>
  <si>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</si>
  <si>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</si>
  <si>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</si>
  <si>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</si>
  <si>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</si>
  <si>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</si>
  <si>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</si>
  <si>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</si>
  <si>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</si>
  <si>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</si>
  <si>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</si>
  <si>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</si>
  <si>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</si>
  <si>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</si>
  <si>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</si>
  <si>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</si>
  <si>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</si>
  <si>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</si>
  <si>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</si>
  <si>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</si>
  <si>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</si>
  <si>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</si>
  <si>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</si>
  <si>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</si>
  <si>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</si>
  <si>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</si>
  <si>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</si>
  <si>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</si>
  <si>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</si>
  <si>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</si>
  <si>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</si>
  <si>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</si>
  <si>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</si>
  <si>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</si>
  <si>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</si>
  <si>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</si>
  <si>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</si>
  <si>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</si>
  <si>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</si>
  <si>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</si>
  <si>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</si>
  <si>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</si>
  <si>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</si>
  <si>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</si>
  <si>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</si>
  <si>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</si>
  <si>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</si>
  <si>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</si>
  <si>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</si>
  <si>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</si>
  <si>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</si>
  <si>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</si>
  <si>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</si>
  <si>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</si>
  <si>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</si>
  <si>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</si>
  <si>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</si>
  <si>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</si>
  <si>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</si>
  <si>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</si>
  <si>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</si>
  <si>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</si>
  <si>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</si>
  <si>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</si>
  <si>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</si>
  <si>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</si>
  <si>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</si>
  <si>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</si>
  <si>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</si>
  <si>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</si>
  <si>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</si>
  <si>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</si>
  <si>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</si>
  <si>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</si>
  <si>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</si>
  <si>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</si>
  <si>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</si>
  <si>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</si>
  <si>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</si>
  <si>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</si>
  <si>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</si>
  <si>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</si>
  <si>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</si>
  <si>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</si>
  <si>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</si>
  <si>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</si>
  <si>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</si>
  <si>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</si>
  <si>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</si>
  <si>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</si>
  <si>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</si>
  <si>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</si>
  <si>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</si>
  <si>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</si>
  <si>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</si>
  <si>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</si>
  <si>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</si>
  <si>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</si>
  <si>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</si>
  <si>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</si>
  <si>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</si>
  <si>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</si>
  <si>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</si>
  <si>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</si>
  <si>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</si>
  <si>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</si>
  <si>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</si>
  <si>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</si>
  <si>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</si>
  <si>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</si>
  <si>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</si>
  <si>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</si>
  <si>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</si>
  <si>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</si>
  <si>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</si>
  <si>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</si>
  <si>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</si>
  <si>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</si>
  <si>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</si>
  <si>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</si>
  <si>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</si>
  <si>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</si>
  <si>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</si>
  <si>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</si>
  <si>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</si>
  <si>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</si>
  <si>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</si>
  <si>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</si>
  <si>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</si>
  <si>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</si>
  <si>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</si>
  <si>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</si>
  <si>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</si>
  <si>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</si>
  <si>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</si>
  <si>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</si>
  <si>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</si>
  <si>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</si>
  <si>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</si>
  <si>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</si>
  <si>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</si>
  <si>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</si>
  <si>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</si>
  <si>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</si>
  <si>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</si>
  <si>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</si>
  <si>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</si>
  <si>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PRECIO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</si>
  <si>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</si>
  <si>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</si>
  <si>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</si>
  <si>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</si>
  <si>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</si>
  <si>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</si>
  <si>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</si>
  <si>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</si>
  <si>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SERV. FAB MANGUERAS HIDRÁULICAS R2AT DE 1/4" X 332 CM, CONECTORES JIC HEMBRA RECTO M14 X JIC HEMBRA RECTO M14</t>
  </si>
  <si>
    <t>GYC</t>
  </si>
  <si>
    <t>FERRETERIA ROAL</t>
  </si>
  <si>
    <t>MARTEC</t>
  </si>
  <si>
    <t>PAPEL BOND A4 75G X500UND</t>
  </si>
  <si>
    <t>LIBRETA 200HJA CHICA</t>
  </si>
  <si>
    <t>BOLIGRAFO RETRACTIL GRIP 2022-M AZUL</t>
  </si>
  <si>
    <t>DIMERC</t>
  </si>
  <si>
    <t>DAYANA</t>
  </si>
  <si>
    <t>CAYLU IMPORT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</si>
</sst>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  <xf numFmtId="0" fontId="47" fillId="0" borderId="7"/>
  </cellStyleXfs>
  <cellXfs count="261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7" fontId="42" fillId="0" borderId="27" xfId="0" applyNumberFormat="1" applyFont="1" applyBorder="1" applyAlignment="1">
      <alignment vertical="center" wrapText="1"/>
    </xf>
    <xf numFmtId="164" fontId="42" fillId="0" borderId="11" xfId="0" applyNumberFormat="1" applyFont="1" applyBorder="1" applyAlignment="1">
      <alignment horizontal="center" vertical="center"/>
    </xf>
    <xf numFmtId="164" fontId="42" fillId="0" borderId="10" xfId="0" applyNumberFormat="1" applyFont="1" applyBorder="1" applyAlignment="1">
      <alignment horizontal="center" vertical="center"/>
    </xf>
    <xf numFmtId="168" fontId="42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5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/>
    <xf numFmtId="167" fontId="42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1" fillId="0" borderId="0" xfId="0" applyNumberFormat="1" applyFont="1"/>
    <xf numFmtId="168" fontId="0" fillId="0" borderId="0" xfId="0" applyNumberFormat="1"/>
    <xf numFmtId="0" fontId="42" fillId="0" borderId="0" xfId="0" applyFont="1"/>
    <xf numFmtId="44" fontId="42" fillId="0" borderId="27" xfId="2" applyFont="1" applyBorder="1" applyAlignment="1">
      <alignment vertical="center" wrapText="1"/>
    </xf>
    <xf numFmtId="44" fontId="42" fillId="0" borderId="13" xfId="2" applyFont="1" applyBorder="1" applyAlignment="1">
      <alignment horizontal="center" vertical="center"/>
    </xf>
    <xf numFmtId="44" fontId="42" fillId="0" borderId="9" xfId="2" applyFont="1" applyBorder="1" applyAlignment="1">
      <alignment horizontal="center" vertical="center"/>
    </xf>
    <xf numFmtId="49" fontId="46" fillId="0" borderId="69" xfId="3" applyNumberFormat="1" applyFont="1" applyBorder="1" applyAlignment="1">
      <alignment horizontal="left" vertical="top" wrapText="1"/>
    </xf>
    <xf numFmtId="169" fontId="46" fillId="0" borderId="69" xfId="4" applyNumberFormat="1" applyFont="1" applyBorder="1" applyAlignment="1">
      <alignment horizontal="right" vertical="top"/>
    </xf>
    <xf numFmtId="44" fontId="42" fillId="0" borderId="65" xfId="2" applyFont="1" applyBorder="1" applyAlignment="1">
      <alignment horizontal="center" vertical="center"/>
    </xf>
    <xf numFmtId="44" fontId="42" fillId="0" borderId="66" xfId="2" applyFont="1" applyBorder="1" applyAlignment="1">
      <alignment horizontal="center" vertical="center"/>
    </xf>
    <xf numFmtId="44" fontId="42" fillId="0" borderId="67" xfId="2" applyFont="1" applyBorder="1"/>
    <xf numFmtId="44" fontId="42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4" fontId="42" fillId="0" borderId="27" xfId="2" applyFont="1" applyBorder="1" applyAlignment="1">
      <alignment horizontal="center" vertical="center" wrapText="1"/>
    </xf>
    <xf numFmtId="167" fontId="42" fillId="0" borderId="27" xfId="0" applyNumberFormat="1" applyFont="1" applyBorder="1" applyAlignment="1">
      <alignment horizontal="center" vertical="center" wrapText="1"/>
    </xf>
    <xf numFmtId="168" fontId="42" fillId="0" borderId="27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3" fillId="0" borderId="64" xfId="0" applyNumberFormat="1" applyFont="1" applyBorder="1" applyAlignment="1">
      <alignment horizontal="center" vertical="center"/>
    </xf>
    <xf numFmtId="164" fontId="43" fillId="0" borderId="27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 vertical="center" wrapText="1"/>
    </xf>
    <xf numFmtId="0" fontId="40" fillId="0" borderId="27" xfId="0" applyFont="1" applyBorder="1" applyAlignment="1">
      <alignment horizontal="left"/>
    </xf>
    <xf numFmtId="0" fontId="41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0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164" fontId="31" fillId="0" borderId="27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2" fontId="32" fillId="0" borderId="15" xfId="0" applyNumberFormat="1" applyFont="1" applyFill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Z98"/>
  <sheetViews>
    <sheetView tabSelected="1" topLeftCell="A13" zoomScale="39" zoomScaleNormal="39" zoomScaleSheetLayoutView="50" workbookViewId="0">
      <selection activeCell="K17" sqref="K17:L1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customWidth="1"/>
    <col min="18" max="18" width="17.77734375" customWidth="1"/>
    <col min="19" max="19" width="29.88671875" customWidth="1"/>
    <col min="20" max="20" width="33.88671875" hidden="1" customWidth="1"/>
    <col min="21" max="21" width="17.77734375" hidden="1" customWidth="1"/>
    <col min="22" max="22" width="29.88671875" hidden="1" customWidth="1"/>
    <col min="23" max="23" width="3.88671875" customWidth="1"/>
  </cols>
  <sheetData>
    <row r="1" spans="1:2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33" customHeight="1">
      <c r="A2" s="1"/>
      <c r="B2" s="156"/>
      <c r="C2" s="159" t="s">
        <v>157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98"/>
    </row>
    <row r="3" spans="1:23" ht="33" customHeight="1">
      <c r="A3" s="1"/>
      <c r="B3" s="157"/>
      <c r="C3" s="161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99"/>
    </row>
    <row r="4" spans="1:23" ht="33" customHeight="1">
      <c r="A4" s="1"/>
      <c r="B4" s="157"/>
      <c r="C4" s="163" t="s">
        <v>0</v>
      </c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99"/>
    </row>
    <row r="5" spans="1:23" ht="33" customHeight="1">
      <c r="A5" s="1"/>
      <c r="B5" s="158"/>
      <c r="C5" s="161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99"/>
    </row>
    <row r="6" spans="1:23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99"/>
    </row>
    <row r="7" spans="1:23" ht="33" customHeight="1">
      <c r="A7" s="1"/>
      <c r="B7" s="121" t="s">
        <v>1</v>
      </c>
      <c r="C7" s="165" t="s">
        <v>171</v>
      </c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99"/>
    </row>
    <row r="8" spans="1:23" ht="33" customHeight="1">
      <c r="A8" s="1"/>
      <c r="B8" s="121" t="s">
        <v>2</v>
      </c>
      <c r="C8" s="151">
        <v>45915</v>
      </c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99"/>
    </row>
    <row r="9" spans="1:23" ht="33" customHeight="1">
      <c r="A9" s="1"/>
      <c r="B9" s="121" t="s">
        <v>3</v>
      </c>
      <c r="C9" s="151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99"/>
    </row>
    <row r="10" spans="1:23" ht="33" customHeight="1">
      <c r="A10" s="1"/>
      <c r="B10" s="121" t="s">
        <v>4</v>
      </c>
      <c r="C10" s="151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99"/>
    </row>
    <row r="11" spans="1:23" ht="33" customHeight="1">
      <c r="A11" s="1"/>
      <c r="B11" s="121" t="s">
        <v>5</v>
      </c>
      <c r="C11" s="153">
        <v>3.5</v>
      </c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99"/>
    </row>
    <row r="12" spans="1:23" ht="14.25" customHeight="1">
      <c r="A12" s="1"/>
      <c r="B12" s="102"/>
      <c r="C12" s="5"/>
      <c r="D12" s="6"/>
      <c r="E12" s="154"/>
      <c r="F12" s="154"/>
      <c r="G12" s="155"/>
      <c r="H12" s="154"/>
      <c r="I12" s="154"/>
      <c r="J12" s="155"/>
      <c r="K12" s="154"/>
      <c r="L12" s="154"/>
      <c r="M12" s="155"/>
      <c r="N12" s="154"/>
      <c r="O12" s="154"/>
      <c r="P12" s="155"/>
      <c r="Q12" s="154"/>
      <c r="R12" s="154"/>
      <c r="S12" s="155"/>
      <c r="T12" s="154"/>
      <c r="U12" s="154"/>
      <c r="V12" s="155"/>
      <c r="W12" s="99"/>
    </row>
    <row r="13" spans="1:23" ht="52.8" customHeight="1">
      <c r="A13" s="1"/>
      <c r="B13" s="169"/>
      <c r="C13" s="171" t="s">
        <v>6</v>
      </c>
      <c r="D13" s="171" t="s">
        <v>7</v>
      </c>
      <c r="E13" s="173" t="s">
        <v>165</v>
      </c>
      <c r="F13" s="174"/>
      <c r="G13" s="175"/>
      <c r="H13" s="176" t="s">
        <v>177</v>
      </c>
      <c r="I13" s="177"/>
      <c r="J13" s="178"/>
      <c r="K13" s="166" t="s">
        <v>183</v>
      </c>
      <c r="L13" s="167"/>
      <c r="M13" s="168"/>
      <c r="N13" s="166" t="s">
        <v>182</v>
      </c>
      <c r="O13" s="167"/>
      <c r="P13" s="168"/>
      <c r="Q13" s="166" t="s">
        <v>181</v>
      </c>
      <c r="R13" s="167"/>
      <c r="S13" s="168"/>
      <c r="T13" s="166" t="s">
        <v>172</v>
      </c>
      <c r="U13" s="167"/>
      <c r="V13" s="168"/>
      <c r="W13" s="99"/>
    </row>
    <row r="14" spans="1:23" ht="33.6" customHeight="1">
      <c r="A14" s="1"/>
      <c r="B14" s="170"/>
      <c r="C14" s="172"/>
      <c r="D14" s="172"/>
      <c r="E14" s="181" t="s">
        <v>8</v>
      </c>
      <c r="F14" s="182"/>
      <c r="G14" s="119" t="s">
        <v>9</v>
      </c>
      <c r="H14" s="183" t="s">
        <v>8</v>
      </c>
      <c r="I14" s="184"/>
      <c r="J14" s="120" t="s">
        <v>9</v>
      </c>
      <c r="K14" s="179" t="s">
        <v>8</v>
      </c>
      <c r="L14" s="180"/>
      <c r="M14" s="134" t="s">
        <v>9</v>
      </c>
      <c r="N14" s="179" t="s">
        <v>8</v>
      </c>
      <c r="O14" s="180"/>
      <c r="P14" s="134" t="s">
        <v>9</v>
      </c>
      <c r="Q14" s="179" t="s">
        <v>8</v>
      </c>
      <c r="R14" s="180"/>
      <c r="S14" s="134" t="s">
        <v>9</v>
      </c>
      <c r="T14" s="179" t="s">
        <v>8</v>
      </c>
      <c r="U14" s="180"/>
      <c r="V14" s="95" t="s">
        <v>9</v>
      </c>
      <c r="W14" s="99"/>
    </row>
    <row r="15" spans="1:23" ht="69.599999999999994" customHeight="1">
      <c r="A15" s="1"/>
      <c r="B15" s="141" t="s">
        <v>178</v>
      </c>
      <c r="C15" s="142">
        <v>70</v>
      </c>
      <c r="D15" s="91" t="s">
        <v>7</v>
      </c>
      <c r="E15" s="148">
        <v>11.186400000000001</v>
      </c>
      <c r="F15" s="148"/>
      <c r="G15" s="122">
        <f>+E15*C15</f>
        <v>783.048</v>
      </c>
      <c r="H15" s="149">
        <v>13.8</v>
      </c>
      <c r="I15" s="149"/>
      <c r="J15" s="138">
        <f>H15*C15</f>
        <v>966</v>
      </c>
      <c r="K15" s="148">
        <v>10.5932203</v>
      </c>
      <c r="L15" s="148"/>
      <c r="M15" s="138">
        <f>+K15*C15</f>
        <v>741.52542100000005</v>
      </c>
      <c r="N15" s="148">
        <v>14.5</v>
      </c>
      <c r="O15" s="148"/>
      <c r="P15" s="138">
        <f>+N15*C15</f>
        <v>1015</v>
      </c>
      <c r="Q15" s="148">
        <v>11.95</v>
      </c>
      <c r="R15" s="148"/>
      <c r="S15" s="138">
        <f>+Q15*C15</f>
        <v>836.5</v>
      </c>
      <c r="T15" s="150"/>
      <c r="U15" s="150"/>
      <c r="V15" s="125">
        <f t="shared" ref="V15:V16" si="0">C15*T15</f>
        <v>0</v>
      </c>
      <c r="W15" s="99"/>
    </row>
    <row r="16" spans="1:23" ht="69.599999999999994" customHeight="1">
      <c r="A16" s="1"/>
      <c r="B16" s="141" t="s">
        <v>179</v>
      </c>
      <c r="C16" s="142">
        <v>12</v>
      </c>
      <c r="D16" s="91" t="s">
        <v>7</v>
      </c>
      <c r="E16" s="148">
        <v>11.08</v>
      </c>
      <c r="F16" s="148"/>
      <c r="G16" s="122">
        <f t="shared" ref="G16:G17" si="1">+E16*C16</f>
        <v>132.96</v>
      </c>
      <c r="H16" s="149">
        <v>32</v>
      </c>
      <c r="I16" s="149"/>
      <c r="J16" s="138">
        <f>H16*C16</f>
        <v>384</v>
      </c>
      <c r="K16" s="148">
        <v>3.3898305</v>
      </c>
      <c r="L16" s="148"/>
      <c r="M16" s="138">
        <f t="shared" ref="M16:M17" si="2">+K16*C16</f>
        <v>40.677965999999998</v>
      </c>
      <c r="N16" s="148">
        <v>11.5</v>
      </c>
      <c r="O16" s="148"/>
      <c r="P16" s="138">
        <f>+N16*C16</f>
        <v>138</v>
      </c>
      <c r="Q16" s="148">
        <v>3.84</v>
      </c>
      <c r="R16" s="148"/>
      <c r="S16" s="138">
        <f>+Q16*C16</f>
        <v>46.08</v>
      </c>
      <c r="T16" s="150"/>
      <c r="U16" s="150"/>
      <c r="V16" s="125">
        <f t="shared" si="0"/>
        <v>0</v>
      </c>
      <c r="W16" s="99"/>
    </row>
    <row r="17" spans="1:26" ht="69.599999999999994" customHeight="1">
      <c r="A17" s="1"/>
      <c r="B17" s="141" t="s">
        <v>180</v>
      </c>
      <c r="C17" s="142">
        <v>100</v>
      </c>
      <c r="D17" s="91" t="s">
        <v>7</v>
      </c>
      <c r="E17" s="148">
        <v>0</v>
      </c>
      <c r="F17" s="148"/>
      <c r="G17" s="122">
        <f t="shared" si="1"/>
        <v>0</v>
      </c>
      <c r="H17" s="149">
        <v>2.8</v>
      </c>
      <c r="I17" s="149"/>
      <c r="J17" s="138">
        <f>H17*C17</f>
        <v>280</v>
      </c>
      <c r="K17" s="148">
        <v>1.5254236999999999</v>
      </c>
      <c r="L17" s="148"/>
      <c r="M17" s="138">
        <f t="shared" si="2"/>
        <v>152.54237000000001</v>
      </c>
      <c r="N17" s="148">
        <v>1.5</v>
      </c>
      <c r="O17" s="148"/>
      <c r="P17" s="138">
        <f>+N17*C17</f>
        <v>150</v>
      </c>
      <c r="Q17" s="148">
        <v>1.45</v>
      </c>
      <c r="R17" s="148"/>
      <c r="S17" s="138">
        <f>+Q17*C17</f>
        <v>145</v>
      </c>
      <c r="T17" s="150"/>
      <c r="U17" s="150"/>
      <c r="V17" s="125">
        <f t="shared" ref="V17" si="3">C17*T17</f>
        <v>0</v>
      </c>
      <c r="W17" s="99"/>
    </row>
    <row r="18" spans="1:26" ht="25.5" customHeight="1">
      <c r="A18" s="1"/>
      <c r="B18" s="104"/>
      <c r="C18" s="82"/>
      <c r="D18" s="85"/>
      <c r="E18" s="185" t="s">
        <v>10</v>
      </c>
      <c r="F18" s="185"/>
      <c r="G18" s="123">
        <f>SUM(G15:G17)</f>
        <v>916.00800000000004</v>
      </c>
      <c r="H18" s="185" t="s">
        <v>10</v>
      </c>
      <c r="I18" s="185"/>
      <c r="J18" s="139">
        <f>SUM(J15:J17)</f>
        <v>1630</v>
      </c>
      <c r="K18" s="186" t="s">
        <v>10</v>
      </c>
      <c r="L18" s="186"/>
      <c r="M18" s="143">
        <f>SUM(M15:M17)</f>
        <v>934.74575700000003</v>
      </c>
      <c r="N18" s="186" t="s">
        <v>10</v>
      </c>
      <c r="O18" s="186"/>
      <c r="P18" s="143">
        <f>SUM(P15:P17)</f>
        <v>1303</v>
      </c>
      <c r="Q18" s="186" t="s">
        <v>10</v>
      </c>
      <c r="R18" s="186"/>
      <c r="S18" s="143">
        <f>SUM(S15:S17)</f>
        <v>1027.58</v>
      </c>
      <c r="T18" s="186" t="s">
        <v>10</v>
      </c>
      <c r="U18" s="186"/>
      <c r="V18" s="127">
        <f>SUM(V17:V17)</f>
        <v>0</v>
      </c>
      <c r="W18" s="99"/>
    </row>
    <row r="19" spans="1:26" ht="25.5" customHeight="1">
      <c r="A19" s="1"/>
      <c r="B19" s="100"/>
      <c r="C19" s="82"/>
      <c r="D19" s="85"/>
      <c r="E19" s="186" t="s">
        <v>11</v>
      </c>
      <c r="F19" s="186"/>
      <c r="G19" s="124">
        <f>+G18*0.18</f>
        <v>164.88144</v>
      </c>
      <c r="H19" s="186" t="s">
        <v>11</v>
      </c>
      <c r="I19" s="186"/>
      <c r="J19" s="140">
        <f>J18*0.18</f>
        <v>293.39999999999998</v>
      </c>
      <c r="K19" s="186" t="s">
        <v>11</v>
      </c>
      <c r="L19" s="186"/>
      <c r="M19" s="144">
        <f>M18*0.18</f>
        <v>168.25423626</v>
      </c>
      <c r="N19" s="186" t="s">
        <v>11</v>
      </c>
      <c r="O19" s="186"/>
      <c r="P19" s="144">
        <f>P18*0.18</f>
        <v>234.54</v>
      </c>
      <c r="Q19" s="186" t="s">
        <v>11</v>
      </c>
      <c r="R19" s="186"/>
      <c r="S19" s="144">
        <f>S18*0.18</f>
        <v>184.96439999999998</v>
      </c>
      <c r="T19" s="186" t="s">
        <v>11</v>
      </c>
      <c r="U19" s="186"/>
      <c r="V19" s="128">
        <f>V18*0.18</f>
        <v>0</v>
      </c>
      <c r="W19" s="99"/>
    </row>
    <row r="20" spans="1:26" ht="25.5" customHeight="1">
      <c r="A20" s="1"/>
      <c r="B20" s="100"/>
      <c r="C20" s="82"/>
      <c r="D20" s="85"/>
      <c r="E20" s="186" t="s">
        <v>12</v>
      </c>
      <c r="F20" s="186"/>
      <c r="G20" s="124"/>
      <c r="H20" s="186" t="s">
        <v>12</v>
      </c>
      <c r="I20" s="186"/>
      <c r="J20" s="140"/>
      <c r="K20" s="186" t="s">
        <v>170</v>
      </c>
      <c r="L20" s="186"/>
      <c r="M20" s="145"/>
      <c r="N20" s="186" t="s">
        <v>170</v>
      </c>
      <c r="O20" s="186"/>
      <c r="P20" s="145"/>
      <c r="Q20" s="186" t="s">
        <v>170</v>
      </c>
      <c r="R20" s="186"/>
      <c r="S20" s="145"/>
      <c r="T20" s="186" t="s">
        <v>170</v>
      </c>
      <c r="U20" s="186"/>
      <c r="V20" s="129">
        <f>SUM(V18:V19)</f>
        <v>0</v>
      </c>
      <c r="W20" s="99"/>
      <c r="X20" s="135"/>
      <c r="Y20" s="136"/>
    </row>
    <row r="21" spans="1:26" ht="25.5" customHeight="1">
      <c r="A21" s="1"/>
      <c r="B21" s="100"/>
      <c r="C21" s="83"/>
      <c r="D21" s="85"/>
      <c r="E21" s="186" t="s">
        <v>13</v>
      </c>
      <c r="F21" s="186"/>
      <c r="G21" s="124">
        <f>+G18+G19</f>
        <v>1080.8894399999999</v>
      </c>
      <c r="H21" s="186" t="s">
        <v>13</v>
      </c>
      <c r="I21" s="186"/>
      <c r="J21" s="140">
        <f>SUM(J18:J20)</f>
        <v>1923.4</v>
      </c>
      <c r="K21" s="186" t="s">
        <v>13</v>
      </c>
      <c r="L21" s="186"/>
      <c r="M21" s="146">
        <f>SUM(M18:M20)</f>
        <v>1102.9999932600001</v>
      </c>
      <c r="N21" s="186" t="s">
        <v>13</v>
      </c>
      <c r="O21" s="186"/>
      <c r="P21" s="146">
        <f>SUM(P18:P20)</f>
        <v>1537.54</v>
      </c>
      <c r="Q21" s="186" t="s">
        <v>13</v>
      </c>
      <c r="R21" s="186"/>
      <c r="S21" s="146">
        <f>SUM(S18:S20)</f>
        <v>1212.5444</v>
      </c>
      <c r="T21" s="186" t="s">
        <v>13</v>
      </c>
      <c r="U21" s="186"/>
      <c r="V21" s="130">
        <f>V20*3.56</f>
        <v>0</v>
      </c>
      <c r="W21" s="99"/>
    </row>
    <row r="22" spans="1:26" ht="14.25" customHeight="1">
      <c r="A22" s="1"/>
      <c r="B22" s="105"/>
      <c r="C22" s="7"/>
      <c r="D22" s="7"/>
      <c r="E22" s="7"/>
      <c r="F22" s="7"/>
      <c r="G22" s="8"/>
      <c r="H22" s="7"/>
      <c r="I22" s="7"/>
      <c r="J22" s="8"/>
      <c r="K22" s="8"/>
      <c r="L22" s="8"/>
      <c r="M22" s="126"/>
      <c r="N22" s="8"/>
      <c r="O22" s="8"/>
      <c r="P22" s="126"/>
      <c r="Q22" s="8"/>
      <c r="R22" s="8"/>
      <c r="S22" s="126"/>
      <c r="T22" s="8"/>
      <c r="U22" s="8"/>
      <c r="V22" s="126"/>
      <c r="W22" s="99"/>
    </row>
    <row r="23" spans="1:26" ht="29.4" customHeight="1">
      <c r="A23" s="1"/>
      <c r="B23" s="106"/>
      <c r="C23" s="3"/>
      <c r="D23" s="3"/>
      <c r="E23" s="9"/>
      <c r="F23" s="9"/>
      <c r="G23" s="9"/>
      <c r="H23" s="9"/>
      <c r="I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9"/>
    </row>
    <row r="24" spans="1:26" ht="33" customHeight="1">
      <c r="A24" s="1"/>
      <c r="B24" s="189" t="s">
        <v>14</v>
      </c>
      <c r="C24" s="190"/>
      <c r="D24" s="71" t="s">
        <v>151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99"/>
    </row>
    <row r="25" spans="1:26" ht="30.6" customHeight="1">
      <c r="A25" s="1"/>
      <c r="B25" s="187" t="s">
        <v>15</v>
      </c>
      <c r="C25" s="188"/>
      <c r="D25" s="72">
        <v>0.4</v>
      </c>
      <c r="E25" s="73" t="s">
        <v>136</v>
      </c>
      <c r="F25" s="78" cm="1">
        <f t="array" ref="F25">_xlfn.IFS(E25=PUNTAJES!$E$9,PUNTAJES!$F$9,E25=PUNTAJES!$E$10,PUNTAJES!$F$10,E25=PUNTAJES!$E$11,PUNTAJES!$F$11,E25=PUNTAJES!$E$12,PUNTAJES!$F$12,E25=PUNTAJES!$E$13,PUNTAJES!$F$13)</f>
        <v>1</v>
      </c>
      <c r="G25" s="79">
        <f>D25*F25</f>
        <v>0.4</v>
      </c>
      <c r="H25" s="73" t="s">
        <v>138</v>
      </c>
      <c r="I25" s="78" cm="1">
        <f t="array" ref="I25">_xlfn.IFS(H25=PUNTAJES!$E$9,PUNTAJES!$F$9,H25=PUNTAJES!$E$10,PUNTAJES!$F$10,H25=PUNTAJES!$E$11,PUNTAJES!$F$11,H25=PUNTAJES!$E$12,PUNTAJES!$F$12,H25=PUNTAJES!$E$13,PUNTAJES!$F$13)</f>
        <v>2</v>
      </c>
      <c r="J25" s="131">
        <f>D25*I25</f>
        <v>0.8</v>
      </c>
      <c r="K25" s="73" t="s">
        <v>144</v>
      </c>
      <c r="L25" s="78" cm="1">
        <f t="array" ref="L25">_xlfn.IFS(K25=PUNTAJES!$E$9,PUNTAJES!$F$9,K25=PUNTAJES!$E$10,PUNTAJES!$F$10,K25=PUNTAJES!$E$11,PUNTAJES!$F$11,K25=PUNTAJES!$E$12,PUNTAJES!$F$12,K25=PUNTAJES!$E$13,PUNTAJES!$F$13)</f>
        <v>4</v>
      </c>
      <c r="M25" s="131">
        <f>+L25*D25</f>
        <v>1.6</v>
      </c>
      <c r="N25" s="73" t="s">
        <v>138</v>
      </c>
      <c r="O25" s="78" cm="1">
        <f t="array" ref="O25">_xlfn.IFS(N25=PUNTAJES!$E$9,PUNTAJES!$F$9,N25=PUNTAJES!$E$10,PUNTAJES!$F$10,N25=PUNTAJES!$E$11,PUNTAJES!$F$11,N25=PUNTAJES!$E$12,PUNTAJES!$F$12,N25=PUNTAJES!$E$13,PUNTAJES!$F$13)</f>
        <v>2</v>
      </c>
      <c r="P25" s="131">
        <f>+O25*D25</f>
        <v>0.8</v>
      </c>
      <c r="Q25" s="73" t="s">
        <v>144</v>
      </c>
      <c r="R25" s="78" cm="1">
        <f t="array" ref="R25">_xlfn.IFS(Q25=PUNTAJES!$E$9,PUNTAJES!$F$9,Q25=PUNTAJES!$E$10,PUNTAJES!$F$10,Q25=PUNTAJES!$E$11,PUNTAJES!$F$11,Q25=PUNTAJES!$E$12,PUNTAJES!$F$12,Q25=PUNTAJES!$E$13,PUNTAJES!$F$13)</f>
        <v>4</v>
      </c>
      <c r="S25" s="131">
        <f>+R25*D25</f>
        <v>1.6</v>
      </c>
      <c r="T25" s="73" t="s">
        <v>138</v>
      </c>
      <c r="U25" s="78" cm="1">
        <f t="array" ref="U25">_xlfn.IFS(T25=PUNTAJES!$E$9,PUNTAJES!$F$9,T25=PUNTAJES!$E$10,PUNTAJES!$F$10,T25=PUNTAJES!$E$11,PUNTAJES!$F$11,T25=PUNTAJES!$E$12,PUNTAJES!$F$12,T25=PUNTAJES!$E$13,PUNTAJES!$F$13)</f>
        <v>2</v>
      </c>
      <c r="V25" s="131">
        <f t="shared" ref="V25:V30" si="4">D25*U25</f>
        <v>0.8</v>
      </c>
      <c r="W25" s="99"/>
    </row>
    <row r="26" spans="1:26" ht="30.6" customHeight="1">
      <c r="A26" s="1"/>
      <c r="B26" s="187" t="s">
        <v>152</v>
      </c>
      <c r="C26" s="188"/>
      <c r="D26" s="72">
        <v>0.2</v>
      </c>
      <c r="E26" s="74" t="s">
        <v>135</v>
      </c>
      <c r="F26" s="80" cm="1">
        <f t="array" ref="F26">_xlfn.IFS(E26=PUNTAJES!$B$4,PUNTAJES!$C$4,E26=PUNTAJES!$B$5,PUNTAJES!$C$5,E26=PUNTAJES!$B$6,PUNTAJES!$C$6,E26=PUNTAJES!$B$7,PUNTAJES!$C$7,E26=PUNTAJES!$B$8,PUNTAJES!$C$8,E26=PUNTAJES!$B$9,PUNTAJES!$C$9)</f>
        <v>0</v>
      </c>
      <c r="G26" s="79">
        <f t="shared" ref="G26:G30" si="5">D26*F26</f>
        <v>0</v>
      </c>
      <c r="H26" s="74" t="s">
        <v>123</v>
      </c>
      <c r="I26" s="80" cm="1">
        <f t="array" ref="I26">_xlfn.IFS(H26=PUNTAJES!$B$4,PUNTAJES!$C$4,H26=PUNTAJES!$B$5,PUNTAJES!$C$5,H26=PUNTAJES!$B$6,PUNTAJES!$C$6,H26=PUNTAJES!$B$7,PUNTAJES!$C$7,H26=PUNTAJES!$B$8,PUNTAJES!$C$8,H26=PUNTAJES!$B$9,PUNTAJES!$C$9)</f>
        <v>5</v>
      </c>
      <c r="J26" s="131">
        <f t="shared" ref="J26:J30" si="6">D26*I26</f>
        <v>1</v>
      </c>
      <c r="K26" s="74" t="s">
        <v>123</v>
      </c>
      <c r="L26" s="80" cm="1">
        <f t="array" ref="L26">_xlfn.IFS(K26=PUNTAJES!$B$4,PUNTAJES!$C$4,K26=PUNTAJES!$B$5,PUNTAJES!$C$5,K26=PUNTAJES!$B$6,PUNTAJES!$C$6,K26=PUNTAJES!$B$7,PUNTAJES!$C$7,K26=PUNTAJES!$B$8,PUNTAJES!$C$8,K26=PUNTAJES!$B$9,PUNTAJES!$C$9)</f>
        <v>5</v>
      </c>
      <c r="M26" s="131">
        <f t="shared" ref="M26:M30" si="7">+L26*D26</f>
        <v>1</v>
      </c>
      <c r="N26" s="74" t="s">
        <v>123</v>
      </c>
      <c r="O26" s="80" cm="1">
        <f t="array" ref="O26">_xlfn.IFS(N26=PUNTAJES!$B$4,PUNTAJES!$C$4,N26=PUNTAJES!$B$5,PUNTAJES!$C$5,N26=PUNTAJES!$B$6,PUNTAJES!$C$6,N26=PUNTAJES!$B$7,PUNTAJES!$C$7,N26=PUNTAJES!$B$8,PUNTAJES!$C$8,N26=PUNTAJES!$B$9,PUNTAJES!$C$9)</f>
        <v>5</v>
      </c>
      <c r="P26" s="131">
        <f t="shared" ref="P26:P30" si="8">+O26*D26</f>
        <v>1</v>
      </c>
      <c r="Q26" s="74" t="s">
        <v>135</v>
      </c>
      <c r="R26" s="80" cm="1">
        <f t="array" ref="R26">_xlfn.IFS(Q26=PUNTAJES!$B$4,PUNTAJES!$C$4,Q26=PUNTAJES!$B$5,PUNTAJES!$C$5,Q26=PUNTAJES!$B$6,PUNTAJES!$C$6,Q26=PUNTAJES!$B$7,PUNTAJES!$C$7,Q26=PUNTAJES!$B$8,PUNTAJES!$C$8,Q26=PUNTAJES!$B$9,PUNTAJES!$C$9)</f>
        <v>0</v>
      </c>
      <c r="S26" s="131">
        <f t="shared" ref="S26:S29" si="9">+R26*D26</f>
        <v>0</v>
      </c>
      <c r="T26" s="74" t="s">
        <v>168</v>
      </c>
      <c r="U26" s="80" cm="1">
        <f t="array" ref="U26">_xlfn.IFS(T26=PUNTAJES!$B$4,PUNTAJES!$C$4,T26=PUNTAJES!$B$5,PUNTAJES!$C$5,T26=PUNTAJES!$B$6,PUNTAJES!$C$6,T26=PUNTAJES!$B$7,PUNTAJES!$C$7,T26=PUNTAJES!$B$8,PUNTAJES!$C$8,T26=PUNTAJES!$B$9,PUNTAJES!$C$9)</f>
        <v>2</v>
      </c>
      <c r="V26" s="131">
        <f t="shared" si="4"/>
        <v>0.4</v>
      </c>
      <c r="W26" s="99"/>
    </row>
    <row r="27" spans="1:26" ht="30.6" customHeight="1">
      <c r="A27" s="2"/>
      <c r="B27" s="187" t="s">
        <v>140</v>
      </c>
      <c r="C27" s="188"/>
      <c r="D27" s="75">
        <v>0.1</v>
      </c>
      <c r="E27" s="76" t="s">
        <v>150</v>
      </c>
      <c r="F27" s="81" cm="1">
        <f t="array" ref="F27">_xlfn.IFS(E27=PUNTAJES!$B$12,PUNTAJES!$C$12,E27=PUNTAJES!$B$13,PUNTAJES!$C$13,E27=PUNTAJES!$B$14,PUNTAJES!$C$14,E27=PUNTAJES!$B$15,PUNTAJES!$C$15,E27=PUNTAJES!$B$16,PUNTAJES!$C$16)</f>
        <v>1</v>
      </c>
      <c r="G27" s="79">
        <f t="shared" si="5"/>
        <v>0.1</v>
      </c>
      <c r="H27" s="76" t="s">
        <v>148</v>
      </c>
      <c r="I27" s="81" cm="1">
        <f t="array" ref="I27">_xlfn.IFS(H27=PUNTAJES!$B$12,PUNTAJES!$C$12,H27=PUNTAJES!$B$13,PUNTAJES!$C$13,H27=PUNTAJES!$B$14,PUNTAJES!$C$14,H27=PUNTAJES!$B$15,PUNTAJES!$C$15,H27=PUNTAJES!$B$16,PUNTAJES!$C$16)</f>
        <v>3</v>
      </c>
      <c r="J27" s="131">
        <f t="shared" si="6"/>
        <v>0.30000000000000004</v>
      </c>
      <c r="K27" s="76" t="s">
        <v>148</v>
      </c>
      <c r="L27" s="81" cm="1">
        <f t="array" ref="L27">_xlfn.IFS(K27=PUNTAJES!$B$12,PUNTAJES!$C$12,K27=PUNTAJES!$B$13,PUNTAJES!$C$13,K27=PUNTAJES!$B$14,PUNTAJES!$C$14,K27=PUNTAJES!$B$15,PUNTAJES!$C$15,K27=PUNTAJES!$B$16,PUNTAJES!$C$16)</f>
        <v>3</v>
      </c>
      <c r="M27" s="131">
        <f t="shared" si="7"/>
        <v>0.30000000000000004</v>
      </c>
      <c r="N27" s="76" t="s">
        <v>148</v>
      </c>
      <c r="O27" s="81" cm="1">
        <f t="array" ref="O27">_xlfn.IFS(N27=PUNTAJES!$B$12,PUNTAJES!$C$12,N27=PUNTAJES!$B$13,PUNTAJES!$C$13,N27=PUNTAJES!$B$14,PUNTAJES!$C$14,N27=PUNTAJES!$B$15,PUNTAJES!$C$15,N27=PUNTAJES!$B$16,PUNTAJES!$C$16)</f>
        <v>3</v>
      </c>
      <c r="P27" s="131">
        <f t="shared" si="8"/>
        <v>0.30000000000000004</v>
      </c>
      <c r="Q27" s="76" t="s">
        <v>148</v>
      </c>
      <c r="R27" s="81" cm="1">
        <f t="array" ref="R27">_xlfn.IFS(Q27=PUNTAJES!$B$12,PUNTAJES!$C$12,Q27=PUNTAJES!$B$13,PUNTAJES!$C$13,Q27=PUNTAJES!$B$14,PUNTAJES!$C$14,Q27=PUNTAJES!$B$15,PUNTAJES!$C$15,Q27=PUNTAJES!$B$16,PUNTAJES!$C$16)</f>
        <v>3</v>
      </c>
      <c r="S27" s="131">
        <f t="shared" si="9"/>
        <v>0.30000000000000004</v>
      </c>
      <c r="T27" s="76" t="s">
        <v>150</v>
      </c>
      <c r="U27" s="81" cm="1">
        <f t="array" ref="U27">_xlfn.IFS(T27=PUNTAJES!$B$12,PUNTAJES!$C$12,T27=PUNTAJES!$B$13,PUNTAJES!$C$13,T27=PUNTAJES!$B$14,PUNTAJES!$C$14,T27=PUNTAJES!$B$15,PUNTAJES!$C$15,T27=PUNTAJES!$B$16,PUNTAJES!$C$16)</f>
        <v>1</v>
      </c>
      <c r="V27" s="131">
        <f t="shared" si="4"/>
        <v>0.1</v>
      </c>
      <c r="W27" s="107"/>
    </row>
    <row r="28" spans="1:26" ht="30.6" customHeight="1">
      <c r="A28" s="1"/>
      <c r="B28" s="187" t="s">
        <v>159</v>
      </c>
      <c r="C28" s="188"/>
      <c r="D28" s="72">
        <v>0.15</v>
      </c>
      <c r="E28" s="74" t="s">
        <v>163</v>
      </c>
      <c r="F28" s="80" cm="1">
        <f t="array" ref="F28">_xlfn.IFS(E28=PUNTAJES!$B$19,PUNTAJES!$C$19,E28=PUNTAJES!$B$20,PUNTAJES!$C$20,E28=PUNTAJES!$B$21,PUNTAJES!$C$21)</f>
        <v>0</v>
      </c>
      <c r="G28" s="79">
        <f t="shared" si="5"/>
        <v>0</v>
      </c>
      <c r="H28" s="74" t="s">
        <v>163</v>
      </c>
      <c r="I28" s="80" cm="1">
        <f t="array" ref="I28">_xlfn.IFS(H28=PUNTAJES!$B$19,PUNTAJES!$C$19,H28=PUNTAJES!$B$20,PUNTAJES!$C$20,H28=PUNTAJES!$B$21,PUNTAJES!$C$21)</f>
        <v>0</v>
      </c>
      <c r="J28" s="131">
        <f t="shared" si="6"/>
        <v>0</v>
      </c>
      <c r="K28" s="74" t="s">
        <v>163</v>
      </c>
      <c r="L28" s="80" cm="1">
        <f t="array" ref="L28">_xlfn.IFS(K28=PUNTAJES!$B$19,PUNTAJES!$C$19,K28=PUNTAJES!$B$20,PUNTAJES!$C$20,K28=PUNTAJES!$B$21,PUNTAJES!$C$21)</f>
        <v>0</v>
      </c>
      <c r="M28" s="131">
        <f t="shared" si="7"/>
        <v>0</v>
      </c>
      <c r="N28" s="74" t="s">
        <v>163</v>
      </c>
      <c r="O28" s="80" cm="1">
        <f t="array" ref="O28">_xlfn.IFS(N28=PUNTAJES!$B$19,PUNTAJES!$C$19,N28=PUNTAJES!$B$20,PUNTAJES!$C$20,N28=PUNTAJES!$B$21,PUNTAJES!$C$21)</f>
        <v>0</v>
      </c>
      <c r="P28" s="131">
        <f t="shared" si="8"/>
        <v>0</v>
      </c>
      <c r="Q28" s="74" t="s">
        <v>163</v>
      </c>
      <c r="R28" s="80" cm="1">
        <f t="array" ref="R28">_xlfn.IFS(Q28=PUNTAJES!$B$19,PUNTAJES!$C$19,Q28=PUNTAJES!$B$20,PUNTAJES!$C$20,Q28=PUNTAJES!$B$21,PUNTAJES!$C$21)</f>
        <v>0</v>
      </c>
      <c r="S28" s="131">
        <f t="shared" si="9"/>
        <v>0</v>
      </c>
      <c r="T28" s="74" t="s">
        <v>161</v>
      </c>
      <c r="U28" s="80" cm="1">
        <f t="array" ref="U28">_xlfn.IFS(T28=PUNTAJES!$B$19,PUNTAJES!$C$19,T28=PUNTAJES!$B$20,PUNTAJES!$C$20,T28=PUNTAJES!$B$21,PUNTAJES!$C$21)</f>
        <v>5</v>
      </c>
      <c r="V28" s="131">
        <f t="shared" si="4"/>
        <v>0.75</v>
      </c>
      <c r="W28" s="99"/>
    </row>
    <row r="29" spans="1:26" ht="30.6" customHeight="1">
      <c r="A29" s="1"/>
      <c r="B29" s="187" t="s">
        <v>154</v>
      </c>
      <c r="C29" s="188"/>
      <c r="D29" s="72">
        <v>0.05</v>
      </c>
      <c r="E29" s="74" t="s">
        <v>145</v>
      </c>
      <c r="F29" s="80" cm="1">
        <f t="array" ref="F29">_xlfn.IFS(E29=PUNTAJES!$H$9,PUNTAJES!$I$9,E29=PUNTAJES!$H$10,PUNTAJES!$I$10,E29=PUNTAJES!$H$11,PUNTAJES!$I$11,E29=PUNTAJES!$H$12,PUNTAJES!$I$12)</f>
        <v>1</v>
      </c>
      <c r="G29" s="79">
        <f t="shared" si="5"/>
        <v>0.05</v>
      </c>
      <c r="H29" s="74" t="s">
        <v>142</v>
      </c>
      <c r="I29" s="80" cm="1">
        <f t="array" ref="I29">_xlfn.IFS(H29=PUNTAJES!$H$9,PUNTAJES!$I$9,H29=PUNTAJES!$H$10,PUNTAJES!$I$10,H29=PUNTAJES!$H$11,PUNTAJES!$I$11,H29=PUNTAJES!$H$12,PUNTAJES!$I$12)</f>
        <v>2</v>
      </c>
      <c r="J29" s="131">
        <f t="shared" si="6"/>
        <v>0.1</v>
      </c>
      <c r="K29" s="74" t="s">
        <v>139</v>
      </c>
      <c r="L29" s="80" cm="1">
        <f t="array" ref="L29">_xlfn.IFS(K29=PUNTAJES!$H$9,PUNTAJES!$I$9,K29=PUNTAJES!$H$10,PUNTAJES!$I$10,K29=PUNTAJES!$H$11,PUNTAJES!$I$11,K29=PUNTAJES!$H$12,PUNTAJES!$I$12)</f>
        <v>3</v>
      </c>
      <c r="M29" s="131">
        <f t="shared" si="7"/>
        <v>0.15000000000000002</v>
      </c>
      <c r="N29" s="74" t="s">
        <v>142</v>
      </c>
      <c r="O29" s="80" cm="1">
        <f t="array" ref="O29">_xlfn.IFS(N29=PUNTAJES!$H$9,PUNTAJES!$I$9,N29=PUNTAJES!$H$10,PUNTAJES!$I$10,N29=PUNTAJES!$H$11,PUNTAJES!$I$11,N29=PUNTAJES!$H$12,PUNTAJES!$I$12)</f>
        <v>2</v>
      </c>
      <c r="P29" s="131">
        <f t="shared" si="8"/>
        <v>0.1</v>
      </c>
      <c r="Q29" s="74" t="s">
        <v>142</v>
      </c>
      <c r="R29" s="80" cm="1">
        <f t="array" ref="R29">_xlfn.IFS(Q29=PUNTAJES!$H$9,PUNTAJES!$I$9,Q29=PUNTAJES!$H$10,PUNTAJES!$I$10,Q29=PUNTAJES!$H$11,PUNTAJES!$I$11,Q29=PUNTAJES!$H$12,PUNTAJES!$I$12)</f>
        <v>2</v>
      </c>
      <c r="S29" s="131">
        <f t="shared" si="9"/>
        <v>0.1</v>
      </c>
      <c r="T29" s="74" t="s">
        <v>142</v>
      </c>
      <c r="U29" s="80" cm="1">
        <f t="array" ref="U29">_xlfn.IFS(T29=PUNTAJES!$H$9,PUNTAJES!$I$9,T29=PUNTAJES!$H$10,PUNTAJES!$I$10,T29=PUNTAJES!$H$11,PUNTAJES!$I$11,T29=PUNTAJES!$H$12,PUNTAJES!$I$12)</f>
        <v>2</v>
      </c>
      <c r="V29" s="131">
        <f t="shared" si="4"/>
        <v>0.1</v>
      </c>
      <c r="W29" s="99"/>
    </row>
    <row r="30" spans="1:26" ht="30.6" customHeight="1" thickBot="1">
      <c r="A30" s="1"/>
      <c r="B30" s="187" t="s">
        <v>121</v>
      </c>
      <c r="C30" s="188"/>
      <c r="D30" s="72">
        <v>0.1</v>
      </c>
      <c r="E30" s="74" t="s">
        <v>130</v>
      </c>
      <c r="F30" s="80" cm="1">
        <f t="array" ref="F30">_xlfn.IFS(E30=PUNTAJES!$E$4,PUNTAJES!$F$4,E30=PUNTAJES!$E$5,PUNTAJES!$F$5,E30=PUNTAJES!$E$6,PUNTAJES!$F$6)</f>
        <v>1</v>
      </c>
      <c r="G30" s="115">
        <f t="shared" si="5"/>
        <v>0.1</v>
      </c>
      <c r="H30" s="74" t="s">
        <v>124</v>
      </c>
      <c r="I30" s="80" cm="1">
        <f t="array" ref="I30">_xlfn.IFS(H30=PUNTAJES!$E$4,PUNTAJES!$F$4,H30=PUNTAJES!$E$5,PUNTAJES!$F$5,H30=PUNTAJES!$E$6,PUNTAJES!$F$6)</f>
        <v>3</v>
      </c>
      <c r="J30" s="132">
        <f t="shared" si="6"/>
        <v>0.30000000000000004</v>
      </c>
      <c r="K30" s="74" t="s">
        <v>124</v>
      </c>
      <c r="L30" s="80" cm="1">
        <f t="array" ref="L30">_xlfn.IFS(K30=PUNTAJES!$E$4,PUNTAJES!$F$4,K30=PUNTAJES!$E$5,PUNTAJES!$F$5,K30=PUNTAJES!$E$6,PUNTAJES!$F$6)</f>
        <v>3</v>
      </c>
      <c r="M30" s="131">
        <f t="shared" si="7"/>
        <v>0.30000000000000004</v>
      </c>
      <c r="N30" s="74" t="s">
        <v>124</v>
      </c>
      <c r="O30" s="80" cm="1">
        <f t="array" ref="O30">_xlfn.IFS(N30=PUNTAJES!$E$4,PUNTAJES!$F$4,N30=PUNTAJES!$E$5,PUNTAJES!$F$5,N30=PUNTAJES!$E$6,PUNTAJES!$F$6)</f>
        <v>3</v>
      </c>
      <c r="P30" s="131">
        <f t="shared" si="8"/>
        <v>0.30000000000000004</v>
      </c>
      <c r="Q30" s="74" t="s">
        <v>124</v>
      </c>
      <c r="R30" s="80" cm="1">
        <f t="array" ref="R30">_xlfn.IFS(Q30=PUNTAJES!$E$4,PUNTAJES!$F$4,Q30=PUNTAJES!$E$5,PUNTAJES!$F$5,Q30=PUNTAJES!$E$6,PUNTAJES!$F$6)</f>
        <v>3</v>
      </c>
      <c r="S30" s="132">
        <f>+R30*D30</f>
        <v>0.30000000000000004</v>
      </c>
      <c r="T30" s="74" t="s">
        <v>124</v>
      </c>
      <c r="U30" s="80" cm="1">
        <f t="array" ref="U30">_xlfn.IFS(T30=PUNTAJES!$E$4,PUNTAJES!$F$4,T30=PUNTAJES!$E$5,PUNTAJES!$F$5,T30=PUNTAJES!$E$6,PUNTAJES!$F$6)</f>
        <v>3</v>
      </c>
      <c r="V30" s="132">
        <f t="shared" si="4"/>
        <v>0.30000000000000004</v>
      </c>
      <c r="W30" s="99"/>
    </row>
    <row r="31" spans="1:26" ht="30.6" customHeight="1" thickBot="1">
      <c r="A31" s="1"/>
      <c r="B31" s="187" t="s">
        <v>13</v>
      </c>
      <c r="C31" s="188"/>
      <c r="D31" s="77">
        <f>SUM(D25:D30)</f>
        <v>1.0000000000000002</v>
      </c>
      <c r="E31" s="84" t="s">
        <v>156</v>
      </c>
      <c r="F31" s="114">
        <f>SUM(F25:F30)</f>
        <v>4</v>
      </c>
      <c r="G31" s="116">
        <f>SUM(G25:G30)</f>
        <v>0.65</v>
      </c>
      <c r="H31" s="84" t="s">
        <v>156</v>
      </c>
      <c r="I31" s="114">
        <f>SUM(I25:I30)</f>
        <v>15</v>
      </c>
      <c r="J31" s="133">
        <f>SUM(J25:J30)</f>
        <v>2.5</v>
      </c>
      <c r="K31" s="84" t="s">
        <v>156</v>
      </c>
      <c r="L31" s="114">
        <f>SUM(L25:L30)</f>
        <v>18</v>
      </c>
      <c r="M31" s="147">
        <f>SUM(M25:M30)</f>
        <v>3.3500000000000005</v>
      </c>
      <c r="N31" s="84" t="s">
        <v>156</v>
      </c>
      <c r="O31" s="114">
        <f>SUM(O25:O30)</f>
        <v>15</v>
      </c>
      <c r="P31" s="260">
        <f>SUM(P25:P30)</f>
        <v>2.5</v>
      </c>
      <c r="Q31" s="84" t="s">
        <v>156</v>
      </c>
      <c r="R31" s="114">
        <f>SUM(R25:R30)</f>
        <v>12</v>
      </c>
      <c r="S31" s="260">
        <f>SUM(S25:S30)</f>
        <v>2.2999999999999998</v>
      </c>
      <c r="T31" s="84" t="s">
        <v>156</v>
      </c>
      <c r="U31" s="114">
        <f>SUM(U25:U30)</f>
        <v>15</v>
      </c>
      <c r="V31" s="133">
        <f>SUM(V25:V30)</f>
        <v>2.4500000000000002</v>
      </c>
      <c r="W31" s="99"/>
      <c r="Z31" s="137"/>
    </row>
    <row r="32" spans="1:26" ht="31.8" customHeight="1">
      <c r="A32" s="1"/>
      <c r="B32" s="108"/>
      <c r="C32" s="203" t="s">
        <v>16</v>
      </c>
      <c r="D32" s="204"/>
      <c r="E32" s="198"/>
      <c r="F32" s="199"/>
      <c r="G32" s="201"/>
      <c r="H32" s="198"/>
      <c r="I32" s="199"/>
      <c r="J32" s="201"/>
      <c r="K32" s="198"/>
      <c r="L32" s="199"/>
      <c r="M32" s="201"/>
      <c r="N32" s="198"/>
      <c r="O32" s="199"/>
      <c r="P32" s="201"/>
      <c r="Q32" s="198"/>
      <c r="R32" s="199"/>
      <c r="S32" s="201"/>
      <c r="T32" s="198" t="s">
        <v>166</v>
      </c>
      <c r="U32" s="199"/>
      <c r="V32" s="201"/>
      <c r="W32" s="99"/>
    </row>
    <row r="33" spans="1:23" ht="31.8" customHeight="1">
      <c r="A33" s="1"/>
      <c r="B33" s="108"/>
      <c r="C33" s="196" t="s">
        <v>158</v>
      </c>
      <c r="D33" s="202"/>
      <c r="E33" s="198"/>
      <c r="F33" s="199"/>
      <c r="G33" s="200"/>
      <c r="H33" s="198"/>
      <c r="I33" s="199"/>
      <c r="J33" s="200"/>
      <c r="K33" s="198"/>
      <c r="L33" s="199"/>
      <c r="M33" s="200"/>
      <c r="N33" s="198"/>
      <c r="O33" s="199"/>
      <c r="P33" s="200"/>
      <c r="Q33" s="198"/>
      <c r="R33" s="199"/>
      <c r="S33" s="200"/>
      <c r="T33" s="198" t="s">
        <v>167</v>
      </c>
      <c r="U33" s="199"/>
      <c r="V33" s="200"/>
      <c r="W33" s="99"/>
    </row>
    <row r="34" spans="1:23" ht="31.8" customHeight="1">
      <c r="A34" s="1"/>
      <c r="B34" s="108"/>
      <c r="C34" s="196" t="s">
        <v>17</v>
      </c>
      <c r="D34" s="197"/>
      <c r="E34" s="198"/>
      <c r="F34" s="199"/>
      <c r="G34" s="200"/>
      <c r="H34" s="198"/>
      <c r="I34" s="199"/>
      <c r="J34" s="200"/>
      <c r="K34" s="198"/>
      <c r="L34" s="199"/>
      <c r="M34" s="200"/>
      <c r="N34" s="198"/>
      <c r="O34" s="199"/>
      <c r="P34" s="200"/>
      <c r="Q34" s="198"/>
      <c r="R34" s="199"/>
      <c r="S34" s="200"/>
      <c r="T34" s="198" t="s">
        <v>169</v>
      </c>
      <c r="U34" s="199"/>
      <c r="V34" s="200"/>
      <c r="W34" s="99"/>
    </row>
    <row r="35" spans="1:23" ht="36.6" customHeight="1">
      <c r="A35" s="1"/>
      <c r="B35" s="106"/>
      <c r="C35" s="3"/>
      <c r="D35" s="3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99"/>
    </row>
    <row r="36" spans="1:23" ht="29.4" customHeight="1">
      <c r="A36" s="2"/>
      <c r="B36" s="191" t="s">
        <v>18</v>
      </c>
      <c r="C36" s="192"/>
      <c r="D36" s="192"/>
      <c r="E36" s="193"/>
      <c r="F36" s="193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07"/>
    </row>
    <row r="37" spans="1:23" ht="33.6" customHeight="1">
      <c r="A37" s="2"/>
      <c r="B37" s="109"/>
      <c r="C37" s="12"/>
      <c r="D37" s="12"/>
      <c r="E37" s="194"/>
      <c r="F37" s="194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07"/>
    </row>
    <row r="38" spans="1:23" ht="27.6" customHeight="1">
      <c r="A38" s="2"/>
      <c r="B38" s="106"/>
      <c r="C38" s="13"/>
      <c r="D38" s="13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07"/>
    </row>
    <row r="39" spans="1:23" ht="14.25" customHeight="1" thickBot="1">
      <c r="A39" s="1"/>
      <c r="B39" s="110"/>
      <c r="C39" s="111"/>
      <c r="D39" s="111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3"/>
    </row>
    <row r="40" spans="1:23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</sheetData>
  <mergeCells count="102">
    <mergeCell ref="N34:P34"/>
    <mergeCell ref="K12:M12"/>
    <mergeCell ref="K13:M13"/>
    <mergeCell ref="K14:L14"/>
    <mergeCell ref="K15:L15"/>
    <mergeCell ref="K16:L16"/>
    <mergeCell ref="K17:L17"/>
    <mergeCell ref="K18:L18"/>
    <mergeCell ref="K19:L19"/>
    <mergeCell ref="K20:L20"/>
    <mergeCell ref="K21:L21"/>
    <mergeCell ref="K32:M32"/>
    <mergeCell ref="K33:M33"/>
    <mergeCell ref="K34:M34"/>
    <mergeCell ref="N19:O19"/>
    <mergeCell ref="N20:O20"/>
    <mergeCell ref="N21:O21"/>
    <mergeCell ref="N32:P32"/>
    <mergeCell ref="N33:P33"/>
    <mergeCell ref="E32:G32"/>
    <mergeCell ref="H32:J32"/>
    <mergeCell ref="T33:V33"/>
    <mergeCell ref="Q32:S32"/>
    <mergeCell ref="Q33:S33"/>
    <mergeCell ref="B27:C27"/>
    <mergeCell ref="B28:C28"/>
    <mergeCell ref="B36:D36"/>
    <mergeCell ref="E36:V38"/>
    <mergeCell ref="C34:D34"/>
    <mergeCell ref="E34:G34"/>
    <mergeCell ref="H34:J34"/>
    <mergeCell ref="T34:V34"/>
    <mergeCell ref="Q34:S34"/>
    <mergeCell ref="T32:V32"/>
    <mergeCell ref="C33:D33"/>
    <mergeCell ref="E33:G33"/>
    <mergeCell ref="H33:J33"/>
    <mergeCell ref="B30:C30"/>
    <mergeCell ref="B31:C31"/>
    <mergeCell ref="C32:D32"/>
    <mergeCell ref="B29:C29"/>
    <mergeCell ref="E19:F19"/>
    <mergeCell ref="H19:I19"/>
    <mergeCell ref="T19:U19"/>
    <mergeCell ref="E20:F20"/>
    <mergeCell ref="H20:I20"/>
    <mergeCell ref="T20:U20"/>
    <mergeCell ref="Q19:R19"/>
    <mergeCell ref="Q20:R20"/>
    <mergeCell ref="Q21:R21"/>
    <mergeCell ref="E21:F21"/>
    <mergeCell ref="H21:I21"/>
    <mergeCell ref="T21:U21"/>
    <mergeCell ref="B24:C24"/>
    <mergeCell ref="B25:C25"/>
    <mergeCell ref="B26:C26"/>
    <mergeCell ref="E17:F17"/>
    <mergeCell ref="H17:I17"/>
    <mergeCell ref="T17:U17"/>
    <mergeCell ref="E18:F18"/>
    <mergeCell ref="H18:I18"/>
    <mergeCell ref="T18:U18"/>
    <mergeCell ref="Q17:R17"/>
    <mergeCell ref="Q18:R18"/>
    <mergeCell ref="N17:O17"/>
    <mergeCell ref="N18:O18"/>
    <mergeCell ref="T13:V13"/>
    <mergeCell ref="B13:B14"/>
    <mergeCell ref="C13:C14"/>
    <mergeCell ref="D13:D14"/>
    <mergeCell ref="E13:G13"/>
    <mergeCell ref="H13:J13"/>
    <mergeCell ref="Q13:S13"/>
    <mergeCell ref="Q14:R14"/>
    <mergeCell ref="E14:F14"/>
    <mergeCell ref="H14:I14"/>
    <mergeCell ref="T14:U14"/>
    <mergeCell ref="N13:P13"/>
    <mergeCell ref="N14:O14"/>
    <mergeCell ref="B2:B5"/>
    <mergeCell ref="C2:V3"/>
    <mergeCell ref="C4:V5"/>
    <mergeCell ref="C7:V7"/>
    <mergeCell ref="C9:V9"/>
    <mergeCell ref="C8:V8"/>
    <mergeCell ref="C10:V10"/>
    <mergeCell ref="C11:V11"/>
    <mergeCell ref="E12:G12"/>
    <mergeCell ref="H12:J12"/>
    <mergeCell ref="T12:V12"/>
    <mergeCell ref="Q12:S12"/>
    <mergeCell ref="N12:P12"/>
    <mergeCell ref="E15:F15"/>
    <mergeCell ref="H15:I15"/>
    <mergeCell ref="Q15:R15"/>
    <mergeCell ref="T15:U15"/>
    <mergeCell ref="E16:F16"/>
    <mergeCell ref="H16:I16"/>
    <mergeCell ref="Q16:R16"/>
    <mergeCell ref="T16:U16"/>
    <mergeCell ref="N15:O15"/>
    <mergeCell ref="N16:O16"/>
  </mergeCells>
  <conditionalFormatting sqref="G24 J24:V24 G35:V35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E29 H29 T29 Q29 N29 K29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E30 H30 T30 Q30 N30 K30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E27 H27 T27 Q27 N27 K27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E26 H26 T26 Q26 N26 K26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E25 H25 T25 Q25 N25 K25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E28 H28 T28 Q28 N28 K28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6" zoomScale="50" zoomScaleNormal="50" zoomScaleSheetLayoutView="50" workbookViewId="0">
      <selection activeCell="P20" sqref="P20:Q2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6"/>
      <c r="C2" s="159" t="s">
        <v>157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224"/>
      <c r="Q2" s="205"/>
      <c r="R2" s="206"/>
      <c r="S2" s="207"/>
      <c r="T2" s="98"/>
    </row>
    <row r="3" spans="1:20" ht="33" customHeight="1">
      <c r="A3" s="1"/>
      <c r="B3" s="157"/>
      <c r="C3" s="161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225"/>
      <c r="Q3" s="208"/>
      <c r="R3" s="209"/>
      <c r="S3" s="209"/>
      <c r="T3" s="99"/>
    </row>
    <row r="4" spans="1:20" ht="33" customHeight="1">
      <c r="A4" s="1"/>
      <c r="B4" s="157"/>
      <c r="C4" s="163" t="s">
        <v>0</v>
      </c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226"/>
      <c r="Q4" s="208"/>
      <c r="R4" s="209"/>
      <c r="S4" s="209"/>
      <c r="T4" s="99"/>
    </row>
    <row r="5" spans="1:20" ht="33" customHeight="1">
      <c r="A5" s="1"/>
      <c r="B5" s="158"/>
      <c r="C5" s="161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225"/>
      <c r="Q5" s="210"/>
      <c r="R5" s="211"/>
      <c r="S5" s="211"/>
      <c r="T5" s="99"/>
    </row>
    <row r="6" spans="1:20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9"/>
    </row>
    <row r="7" spans="1:20" ht="33" customHeight="1">
      <c r="A7" s="1"/>
      <c r="B7" s="101" t="s">
        <v>1</v>
      </c>
      <c r="C7" s="165" t="s">
        <v>173</v>
      </c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99"/>
    </row>
    <row r="8" spans="1:20" ht="33" customHeight="1">
      <c r="A8" s="1"/>
      <c r="B8" s="101" t="s">
        <v>2</v>
      </c>
      <c r="C8" s="151">
        <v>45555</v>
      </c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99"/>
    </row>
    <row r="9" spans="1:20" ht="33" customHeight="1">
      <c r="A9" s="1"/>
      <c r="B9" s="101" t="s">
        <v>3</v>
      </c>
      <c r="C9" s="151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99"/>
    </row>
    <row r="10" spans="1:20" ht="33" customHeight="1">
      <c r="A10" s="1"/>
      <c r="B10" s="101" t="s">
        <v>4</v>
      </c>
      <c r="C10" s="151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99"/>
    </row>
    <row r="11" spans="1:20" ht="33" customHeight="1">
      <c r="A11" s="1"/>
      <c r="B11" s="101" t="s">
        <v>5</v>
      </c>
      <c r="C11" s="153">
        <v>3.5</v>
      </c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99"/>
    </row>
    <row r="12" spans="1:20" ht="14.25" customHeight="1">
      <c r="A12" s="1"/>
      <c r="B12" s="102"/>
      <c r="C12" s="5"/>
      <c r="D12" s="6"/>
      <c r="E12" s="154"/>
      <c r="F12" s="154"/>
      <c r="G12" s="155"/>
      <c r="H12" s="154"/>
      <c r="I12" s="154"/>
      <c r="J12" s="155"/>
      <c r="K12" s="154"/>
      <c r="L12" s="154"/>
      <c r="M12" s="155"/>
      <c r="N12" s="218"/>
      <c r="O12" s="218"/>
      <c r="P12" s="155"/>
      <c r="Q12" s="218"/>
      <c r="R12" s="218"/>
      <c r="S12" s="155"/>
      <c r="T12" s="99"/>
    </row>
    <row r="13" spans="1:20" ht="52.8" customHeight="1">
      <c r="A13" s="1"/>
      <c r="B13" s="169"/>
      <c r="C13" s="231" t="s">
        <v>6</v>
      </c>
      <c r="D13" s="232"/>
      <c r="E13" s="173" t="s">
        <v>164</v>
      </c>
      <c r="F13" s="174"/>
      <c r="G13" s="175"/>
      <c r="H13" s="176" t="s">
        <v>175</v>
      </c>
      <c r="I13" s="177"/>
      <c r="J13" s="217"/>
      <c r="K13" s="166" t="s">
        <v>176</v>
      </c>
      <c r="L13" s="167"/>
      <c r="M13" s="168"/>
      <c r="N13" s="99"/>
    </row>
    <row r="14" spans="1:20" ht="33.6" customHeight="1">
      <c r="A14" s="1"/>
      <c r="B14" s="170"/>
      <c r="C14" s="233"/>
      <c r="D14" s="234"/>
      <c r="E14" s="227" t="s">
        <v>8</v>
      </c>
      <c r="F14" s="228"/>
      <c r="G14" s="86" t="s">
        <v>9</v>
      </c>
      <c r="H14" s="229" t="s">
        <v>8</v>
      </c>
      <c r="I14" s="230"/>
      <c r="J14" s="87" t="s">
        <v>9</v>
      </c>
      <c r="K14" s="179" t="s">
        <v>8</v>
      </c>
      <c r="L14" s="180"/>
      <c r="M14" s="95" t="s">
        <v>9</v>
      </c>
      <c r="N14" s="99"/>
    </row>
    <row r="15" spans="1:20" ht="88.2" customHeight="1">
      <c r="A15" s="1"/>
      <c r="B15" s="103" t="s">
        <v>174</v>
      </c>
      <c r="C15" s="239">
        <v>2</v>
      </c>
      <c r="D15" s="240"/>
      <c r="E15" s="219"/>
      <c r="F15" s="220"/>
      <c r="G15" s="88">
        <f>C15*E15</f>
        <v>0</v>
      </c>
      <c r="H15" s="223">
        <f>(36/1.18)*3.5</f>
        <v>106.77966101694915</v>
      </c>
      <c r="I15" s="220"/>
      <c r="J15" s="92">
        <f>C15*H15</f>
        <v>213.5593220338983</v>
      </c>
      <c r="K15" s="238">
        <v>169.49</v>
      </c>
      <c r="L15" s="238"/>
      <c r="M15" s="96">
        <f>+K15*C15</f>
        <v>338.98</v>
      </c>
      <c r="N15" s="99"/>
    </row>
    <row r="16" spans="1:20" ht="25.5" customHeight="1">
      <c r="A16" s="1"/>
      <c r="B16" s="104"/>
      <c r="C16" s="82"/>
      <c r="D16" s="85"/>
      <c r="E16" s="222" t="s">
        <v>10</v>
      </c>
      <c r="F16" s="222"/>
      <c r="G16" s="89">
        <f>SUM(G15:G15)</f>
        <v>0</v>
      </c>
      <c r="H16" s="222" t="s">
        <v>10</v>
      </c>
      <c r="I16" s="222"/>
      <c r="J16" s="93">
        <f>SUM(J15:J15)</f>
        <v>213.5593220338983</v>
      </c>
      <c r="K16" s="222" t="s">
        <v>10</v>
      </c>
      <c r="L16" s="222"/>
      <c r="M16" s="97">
        <f>+M15</f>
        <v>338.98</v>
      </c>
      <c r="N16" s="99"/>
    </row>
    <row r="17" spans="1:20" ht="25.5" customHeight="1">
      <c r="A17" s="1"/>
      <c r="B17" s="100"/>
      <c r="C17" s="82"/>
      <c r="D17" s="85"/>
      <c r="E17" s="222" t="s">
        <v>11</v>
      </c>
      <c r="F17" s="222"/>
      <c r="G17" s="90">
        <f>G16*0.18</f>
        <v>0</v>
      </c>
      <c r="H17" s="222" t="s">
        <v>11</v>
      </c>
      <c r="I17" s="222"/>
      <c r="J17" s="94">
        <f>J16*0.18</f>
        <v>38.440677966101696</v>
      </c>
      <c r="K17" s="222" t="s">
        <v>11</v>
      </c>
      <c r="L17" s="222"/>
      <c r="M17" s="97">
        <f>+M16*0.18</f>
        <v>61.016400000000004</v>
      </c>
      <c r="N17" s="99"/>
    </row>
    <row r="18" spans="1:20" ht="25.5" customHeight="1">
      <c r="A18" s="1"/>
      <c r="B18" s="100"/>
      <c r="C18" s="83"/>
      <c r="D18" s="85"/>
      <c r="E18" s="222" t="s">
        <v>13</v>
      </c>
      <c r="F18" s="222"/>
      <c r="G18" s="90">
        <f>SUM(G16:G17)</f>
        <v>0</v>
      </c>
      <c r="H18" s="222" t="s">
        <v>13</v>
      </c>
      <c r="I18" s="222"/>
      <c r="J18" s="94">
        <f>SUM(J16:J17)</f>
        <v>252</v>
      </c>
      <c r="K18" s="222" t="s">
        <v>13</v>
      </c>
      <c r="L18" s="222"/>
      <c r="M18" s="97">
        <f>+M16+M17</f>
        <v>399.99639999999999</v>
      </c>
      <c r="N18" s="99"/>
    </row>
    <row r="19" spans="1:20" ht="14.25" customHeight="1">
      <c r="A19" s="1"/>
      <c r="B19" s="105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9"/>
    </row>
    <row r="20" spans="1:20" ht="14.25" customHeight="1">
      <c r="A20" s="1"/>
      <c r="B20" s="106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1"/>
      <c r="Q20" s="216"/>
      <c r="R20" s="70"/>
      <c r="S20" s="10"/>
      <c r="T20" s="99"/>
    </row>
    <row r="21" spans="1:20" ht="33" customHeight="1">
      <c r="A21" s="1"/>
      <c r="B21" s="189" t="s">
        <v>14</v>
      </c>
      <c r="C21" s="190"/>
      <c r="D21" s="71" t="s">
        <v>151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9"/>
    </row>
    <row r="22" spans="1:20" ht="30.6" customHeight="1">
      <c r="A22" s="1"/>
      <c r="B22" s="187" t="s">
        <v>15</v>
      </c>
      <c r="C22" s="188"/>
      <c r="D22" s="72">
        <v>0.4</v>
      </c>
      <c r="E22" s="73" t="s">
        <v>141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144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141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79">
        <f>D22*L23</f>
        <v>2</v>
      </c>
      <c r="N22" s="99"/>
    </row>
    <row r="23" spans="1:20" ht="30.6" customHeight="1">
      <c r="A23" s="1"/>
      <c r="B23" s="187" t="s">
        <v>152</v>
      </c>
      <c r="C23" s="188"/>
      <c r="D23" s="72">
        <v>0.2</v>
      </c>
      <c r="E23" s="74" t="s">
        <v>123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79">
        <f t="shared" ref="J23:J27" si="1">D23*I23</f>
        <v>0.8</v>
      </c>
      <c r="K23" s="74" t="s">
        <v>123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0.8</v>
      </c>
      <c r="N23" s="99"/>
    </row>
    <row r="24" spans="1:20" ht="30.6" customHeight="1">
      <c r="A24" s="2"/>
      <c r="B24" s="187" t="s">
        <v>140</v>
      </c>
      <c r="C24" s="188"/>
      <c r="D24" s="75">
        <v>0.1</v>
      </c>
      <c r="E24" s="76" t="s">
        <v>143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143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79">
        <f t="shared" si="2"/>
        <v>0.30000000000000004</v>
      </c>
      <c r="N24" s="107"/>
    </row>
    <row r="25" spans="1:20" ht="30.6" customHeight="1">
      <c r="A25" s="1"/>
      <c r="B25" s="187" t="s">
        <v>153</v>
      </c>
      <c r="C25" s="188"/>
      <c r="D25" s="72">
        <v>0.1</v>
      </c>
      <c r="E25" s="74" t="s">
        <v>124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124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124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99"/>
    </row>
    <row r="26" spans="1:20" ht="30.6" customHeight="1">
      <c r="A26" s="1"/>
      <c r="B26" s="187" t="s">
        <v>154</v>
      </c>
      <c r="C26" s="188"/>
      <c r="D26" s="72">
        <v>0.15</v>
      </c>
      <c r="E26" s="74" t="s">
        <v>137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137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137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99"/>
    </row>
    <row r="27" spans="1:20" ht="30.6" customHeight="1" thickBot="1">
      <c r="A27" s="1"/>
      <c r="B27" s="187" t="s">
        <v>155</v>
      </c>
      <c r="C27" s="188"/>
      <c r="D27" s="72">
        <v>0.05</v>
      </c>
      <c r="E27" s="74" t="s">
        <v>125</v>
      </c>
      <c r="F27" s="80" cm="1">
        <f t="array" ref="F27">_xlfn.IFS(E27=PUNTAJES!$H$4,PUNTAJES!$I$4,E27=PUNTAJES!$H$5,PUNTAJES!$I$5,E27=PUNTAJES!$H$6,PUNTAJES!$I$6)</f>
        <v>3</v>
      </c>
      <c r="G27" s="115">
        <f t="shared" si="0"/>
        <v>0.15000000000000002</v>
      </c>
      <c r="H27" s="74" t="s">
        <v>125</v>
      </c>
      <c r="I27" s="80" cm="1">
        <f t="array" ref="I27">_xlfn.IFS(H27=PUNTAJES!$H$4,PUNTAJES!$I$4,H27=PUNTAJES!$H$5,PUNTAJES!$I$5,H27=PUNTAJES!$H$6,PUNTAJES!$I$6)</f>
        <v>3</v>
      </c>
      <c r="J27" s="115">
        <f t="shared" si="1"/>
        <v>0.15000000000000002</v>
      </c>
      <c r="K27" s="74" t="s">
        <v>125</v>
      </c>
      <c r="L27" s="80" cm="1">
        <f t="array" ref="L27">_xlfn.IFS(K27=PUNTAJES!$H$4,PUNTAJES!$I$4,K27=PUNTAJES!$H$5,PUNTAJES!$I$5,K27=PUNTAJES!$H$6,PUNTAJES!$I$6)</f>
        <v>3</v>
      </c>
      <c r="M27" s="115">
        <f t="shared" si="2"/>
        <v>1.1000000000000001</v>
      </c>
      <c r="N27" s="99"/>
    </row>
    <row r="28" spans="1:20" ht="30.6" customHeight="1" thickBot="1">
      <c r="A28" s="1"/>
      <c r="B28" s="187" t="s">
        <v>13</v>
      </c>
      <c r="C28" s="188"/>
      <c r="D28" s="77">
        <f>SUM(D22:D27)</f>
        <v>1</v>
      </c>
      <c r="E28" s="84" t="s">
        <v>156</v>
      </c>
      <c r="F28" s="114">
        <f>SUM(F22:F27)</f>
        <v>23</v>
      </c>
      <c r="G28" s="116">
        <f>SUM(G22:G27)</f>
        <v>3.75</v>
      </c>
      <c r="H28" s="84" t="s">
        <v>156</v>
      </c>
      <c r="I28" s="114">
        <f>SUM(I22:I27)</f>
        <v>23</v>
      </c>
      <c r="J28" s="116">
        <f>SUM(J22:J27)</f>
        <v>3.95</v>
      </c>
      <c r="K28" s="84" t="s">
        <v>156</v>
      </c>
      <c r="L28" s="114">
        <f>SUM(L22:L27)</f>
        <v>22</v>
      </c>
      <c r="M28" s="116">
        <f>SUM(M22:M27)</f>
        <v>5.0499999999999989</v>
      </c>
      <c r="N28" s="99"/>
    </row>
    <row r="29" spans="1:20" ht="31.8" customHeight="1">
      <c r="A29" s="1"/>
      <c r="B29" s="108"/>
      <c r="C29" s="203" t="s">
        <v>16</v>
      </c>
      <c r="D29" s="204"/>
      <c r="E29" s="198"/>
      <c r="F29" s="199"/>
      <c r="G29" s="201"/>
      <c r="H29" s="198"/>
      <c r="I29" s="199"/>
      <c r="J29" s="201"/>
      <c r="K29" s="198"/>
      <c r="L29" s="199"/>
      <c r="M29" s="201"/>
      <c r="N29" s="198"/>
      <c r="O29" s="199"/>
      <c r="P29" s="201"/>
      <c r="Q29" s="198"/>
      <c r="R29" s="199"/>
      <c r="S29" s="201"/>
      <c r="T29" s="99"/>
    </row>
    <row r="30" spans="1:20" ht="31.8" customHeight="1">
      <c r="A30" s="1"/>
      <c r="B30" s="108"/>
      <c r="C30" s="196" t="s">
        <v>158</v>
      </c>
      <c r="D30" s="202"/>
      <c r="E30" s="198"/>
      <c r="F30" s="199"/>
      <c r="G30" s="200"/>
      <c r="H30" s="198"/>
      <c r="I30" s="199"/>
      <c r="J30" s="200"/>
      <c r="K30" s="198"/>
      <c r="L30" s="199"/>
      <c r="M30" s="200"/>
      <c r="N30" s="198"/>
      <c r="O30" s="199"/>
      <c r="P30" s="200"/>
      <c r="Q30" s="198"/>
      <c r="R30" s="199"/>
      <c r="S30" s="200"/>
      <c r="T30" s="99"/>
    </row>
    <row r="31" spans="1:20" ht="31.8" customHeight="1">
      <c r="A31" s="1"/>
      <c r="B31" s="108"/>
      <c r="C31" s="196" t="s">
        <v>17</v>
      </c>
      <c r="D31" s="197"/>
      <c r="E31" s="198"/>
      <c r="F31" s="199"/>
      <c r="G31" s="200"/>
      <c r="H31" s="198"/>
      <c r="I31" s="199"/>
      <c r="J31" s="200"/>
      <c r="K31" s="198"/>
      <c r="L31" s="199"/>
      <c r="M31" s="200"/>
      <c r="N31" s="198"/>
      <c r="O31" s="199"/>
      <c r="P31" s="200"/>
      <c r="Q31" s="198"/>
      <c r="R31" s="199"/>
      <c r="S31" s="200"/>
      <c r="T31" s="99"/>
    </row>
    <row r="32" spans="1:20" ht="36.6" customHeight="1">
      <c r="A32" s="1"/>
      <c r="B32" s="106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5"/>
      <c r="O32" s="236"/>
      <c r="P32" s="237"/>
      <c r="Q32" s="11"/>
      <c r="R32" s="11"/>
      <c r="S32" s="11"/>
      <c r="T32" s="99"/>
    </row>
    <row r="33" spans="1:20" ht="29.4" customHeight="1">
      <c r="A33" s="2"/>
      <c r="B33" s="215" t="s">
        <v>18</v>
      </c>
      <c r="C33" s="216"/>
      <c r="D33" s="216"/>
      <c r="E33" s="212"/>
      <c r="F33" s="212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107"/>
    </row>
    <row r="34" spans="1:20" ht="14.25" customHeight="1">
      <c r="A34" s="2"/>
      <c r="B34" s="109"/>
      <c r="C34" s="12"/>
      <c r="D34" s="12"/>
      <c r="E34" s="213"/>
      <c r="F34" s="213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3"/>
      <c r="T34" s="107"/>
    </row>
    <row r="35" spans="1:20" ht="14.25" customHeight="1">
      <c r="A35" s="2"/>
      <c r="B35" s="106"/>
      <c r="C35" s="13"/>
      <c r="D35" s="13"/>
      <c r="E35" s="213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107"/>
    </row>
    <row r="36" spans="1:20" ht="14.25" customHeight="1" thickBot="1">
      <c r="A36" s="1"/>
      <c r="B36" s="110"/>
      <c r="C36" s="111"/>
      <c r="D36" s="111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3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E29:G29"/>
    <mergeCell ref="E31:G31"/>
    <mergeCell ref="H29:J29"/>
    <mergeCell ref="H31:J31"/>
    <mergeCell ref="K29:M29"/>
    <mergeCell ref="K31:M31"/>
    <mergeCell ref="N32:P32"/>
    <mergeCell ref="Q29:S29"/>
    <mergeCell ref="Q31:S31"/>
    <mergeCell ref="Q30:S30"/>
    <mergeCell ref="N31:P31"/>
    <mergeCell ref="N29:P29"/>
    <mergeCell ref="C30:D30"/>
    <mergeCell ref="E30:G30"/>
    <mergeCell ref="H30:J30"/>
    <mergeCell ref="K30:M30"/>
    <mergeCell ref="N30:P30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K17:L17"/>
    <mergeCell ref="K18:L18"/>
    <mergeCell ref="K15:L15"/>
    <mergeCell ref="H16:I16"/>
    <mergeCell ref="H17:I17"/>
    <mergeCell ref="C29:D29"/>
    <mergeCell ref="P20:Q20"/>
    <mergeCell ref="C7:S7"/>
    <mergeCell ref="E12:G12"/>
    <mergeCell ref="H12:J12"/>
    <mergeCell ref="E16:F16"/>
    <mergeCell ref="K16:L16"/>
    <mergeCell ref="B23:C23"/>
    <mergeCell ref="B24:C24"/>
    <mergeCell ref="B25:C25"/>
    <mergeCell ref="H15:I15"/>
    <mergeCell ref="B22:C22"/>
    <mergeCell ref="H18:I18"/>
    <mergeCell ref="C15:D15"/>
    <mergeCell ref="E17:F17"/>
    <mergeCell ref="E18:F18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2:S12"/>
    <mergeCell ref="K12:M12"/>
    <mergeCell ref="B26:C26"/>
    <mergeCell ref="B27:C27"/>
    <mergeCell ref="B28:C28"/>
    <mergeCell ref="E15:F15"/>
    <mergeCell ref="C31:D31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7" t="s">
        <v>163</v>
      </c>
      <c r="C21" s="118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7" t="s">
        <v>100</v>
      </c>
      <c r="C2" s="248"/>
      <c r="D2" s="248"/>
      <c r="E2" s="248"/>
      <c r="F2" s="249"/>
    </row>
    <row r="3" spans="2:6" ht="15" thickBot="1">
      <c r="B3" s="241" t="s">
        <v>99</v>
      </c>
      <c r="C3" s="242"/>
      <c r="D3" s="242"/>
      <c r="E3" s="242"/>
      <c r="F3" s="243"/>
    </row>
    <row r="4" spans="2:6" ht="15" thickBot="1">
      <c r="B4" s="244" t="s">
        <v>97</v>
      </c>
      <c r="C4" s="245"/>
      <c r="D4" s="245"/>
      <c r="E4" s="245"/>
      <c r="F4" s="246"/>
    </row>
    <row r="5" spans="2:6" ht="15" thickBot="1">
      <c r="B5" s="244" t="s">
        <v>98</v>
      </c>
      <c r="C5" s="245"/>
      <c r="D5" s="245"/>
      <c r="E5" s="245"/>
      <c r="F5" s="246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55">
        <v>1</v>
      </c>
      <c r="C7" s="253" t="s">
        <v>91</v>
      </c>
      <c r="D7" s="28" t="s">
        <v>61</v>
      </c>
      <c r="E7" s="26">
        <v>5</v>
      </c>
      <c r="F7" s="250"/>
    </row>
    <row r="8" spans="2:6" ht="26.25" customHeight="1">
      <c r="B8" s="256"/>
      <c r="C8" s="254"/>
      <c r="D8" s="29" t="s">
        <v>62</v>
      </c>
      <c r="E8" s="24">
        <v>4</v>
      </c>
      <c r="F8" s="251"/>
    </row>
    <row r="9" spans="2:6" ht="26.25" customHeight="1">
      <c r="B9" s="256"/>
      <c r="C9" s="254"/>
      <c r="D9" s="29" t="s">
        <v>63</v>
      </c>
      <c r="E9" s="24">
        <v>3</v>
      </c>
      <c r="F9" s="251"/>
    </row>
    <row r="10" spans="2:6" ht="26.25" customHeight="1">
      <c r="B10" s="256"/>
      <c r="C10" s="254"/>
      <c r="D10" s="29" t="s">
        <v>64</v>
      </c>
      <c r="E10" s="24">
        <v>2</v>
      </c>
      <c r="F10" s="251"/>
    </row>
    <row r="11" spans="2:6" ht="26.25" customHeight="1" thickBot="1">
      <c r="B11" s="256"/>
      <c r="C11" s="254"/>
      <c r="D11" s="30" t="s">
        <v>65</v>
      </c>
      <c r="E11" s="27">
        <v>1</v>
      </c>
      <c r="F11" s="252"/>
    </row>
    <row r="12" spans="2:6" ht="26.25" customHeight="1">
      <c r="B12" s="255">
        <v>2</v>
      </c>
      <c r="C12" s="253" t="s">
        <v>92</v>
      </c>
      <c r="D12" s="28" t="s">
        <v>66</v>
      </c>
      <c r="E12" s="26">
        <v>5</v>
      </c>
      <c r="F12" s="250"/>
    </row>
    <row r="13" spans="2:6" ht="26.25" customHeight="1">
      <c r="B13" s="256"/>
      <c r="C13" s="254"/>
      <c r="D13" s="29" t="s">
        <v>67</v>
      </c>
      <c r="E13" s="24">
        <v>4</v>
      </c>
      <c r="F13" s="251"/>
    </row>
    <row r="14" spans="2:6" ht="26.25" customHeight="1">
      <c r="B14" s="256"/>
      <c r="C14" s="254"/>
      <c r="D14" s="29" t="s">
        <v>68</v>
      </c>
      <c r="E14" s="24">
        <v>3</v>
      </c>
      <c r="F14" s="251"/>
    </row>
    <row r="15" spans="2:6" ht="26.25" customHeight="1">
      <c r="B15" s="256"/>
      <c r="C15" s="254"/>
      <c r="D15" s="29" t="s">
        <v>69</v>
      </c>
      <c r="E15" s="24">
        <v>2</v>
      </c>
      <c r="F15" s="251"/>
    </row>
    <row r="16" spans="2:6" ht="26.25" customHeight="1" thickBot="1">
      <c r="B16" s="256"/>
      <c r="C16" s="254"/>
      <c r="D16" s="30" t="s">
        <v>70</v>
      </c>
      <c r="E16" s="27">
        <v>1</v>
      </c>
      <c r="F16" s="252"/>
    </row>
    <row r="17" spans="2:6" ht="26.25" customHeight="1">
      <c r="B17" s="255">
        <v>3</v>
      </c>
      <c r="C17" s="253" t="s">
        <v>93</v>
      </c>
      <c r="D17" s="28" t="s">
        <v>71</v>
      </c>
      <c r="E17" s="26">
        <v>5</v>
      </c>
      <c r="F17" s="250"/>
    </row>
    <row r="18" spans="2:6" ht="26.25" customHeight="1">
      <c r="B18" s="256"/>
      <c r="C18" s="254"/>
      <c r="D18" s="29" t="s">
        <v>72</v>
      </c>
      <c r="E18" s="24">
        <v>4</v>
      </c>
      <c r="F18" s="251"/>
    </row>
    <row r="19" spans="2:6" ht="26.25" customHeight="1">
      <c r="B19" s="256"/>
      <c r="C19" s="254"/>
      <c r="D19" s="29" t="s">
        <v>74</v>
      </c>
      <c r="E19" s="24">
        <v>3</v>
      </c>
      <c r="F19" s="251"/>
    </row>
    <row r="20" spans="2:6" ht="26.25" customHeight="1">
      <c r="B20" s="256"/>
      <c r="C20" s="254"/>
      <c r="D20" s="29" t="s">
        <v>75</v>
      </c>
      <c r="E20" s="24">
        <v>2</v>
      </c>
      <c r="F20" s="251"/>
    </row>
    <row r="21" spans="2:6" ht="26.25" customHeight="1" thickBot="1">
      <c r="B21" s="256"/>
      <c r="C21" s="254"/>
      <c r="D21" s="30" t="s">
        <v>73</v>
      </c>
      <c r="E21" s="27">
        <v>1</v>
      </c>
      <c r="F21" s="252"/>
    </row>
    <row r="22" spans="2:6" ht="26.25" customHeight="1">
      <c r="B22" s="255">
        <v>4</v>
      </c>
      <c r="C22" s="253" t="s">
        <v>94</v>
      </c>
      <c r="D22" s="28" t="s">
        <v>78</v>
      </c>
      <c r="E22" s="26">
        <v>5</v>
      </c>
      <c r="F22" s="250"/>
    </row>
    <row r="23" spans="2:6" ht="26.25" customHeight="1">
      <c r="B23" s="256"/>
      <c r="C23" s="254"/>
      <c r="D23" s="29" t="s">
        <v>79</v>
      </c>
      <c r="E23" s="24">
        <v>4</v>
      </c>
      <c r="F23" s="251"/>
    </row>
    <row r="24" spans="2:6" ht="26.25" customHeight="1">
      <c r="B24" s="256"/>
      <c r="C24" s="254"/>
      <c r="D24" s="29" t="s">
        <v>76</v>
      </c>
      <c r="E24" s="24">
        <v>3</v>
      </c>
      <c r="F24" s="251"/>
    </row>
    <row r="25" spans="2:6" ht="26.25" customHeight="1">
      <c r="B25" s="256"/>
      <c r="C25" s="254"/>
      <c r="D25" s="29" t="s">
        <v>77</v>
      </c>
      <c r="E25" s="24">
        <v>2</v>
      </c>
      <c r="F25" s="251"/>
    </row>
    <row r="26" spans="2:6" ht="26.25" customHeight="1" thickBot="1">
      <c r="B26" s="256"/>
      <c r="C26" s="254"/>
      <c r="D26" s="30" t="s">
        <v>80</v>
      </c>
      <c r="E26" s="27">
        <v>1</v>
      </c>
      <c r="F26" s="252"/>
    </row>
    <row r="27" spans="2:6" ht="27.6">
      <c r="B27" s="255">
        <v>5</v>
      </c>
      <c r="C27" s="253" t="s">
        <v>95</v>
      </c>
      <c r="D27" s="28" t="s">
        <v>81</v>
      </c>
      <c r="E27" s="26">
        <v>5</v>
      </c>
      <c r="F27" s="250"/>
    </row>
    <row r="28" spans="2:6" ht="27.6">
      <c r="B28" s="256"/>
      <c r="C28" s="254"/>
      <c r="D28" s="29" t="s">
        <v>83</v>
      </c>
      <c r="E28" s="24">
        <v>4</v>
      </c>
      <c r="F28" s="251"/>
    </row>
    <row r="29" spans="2:6" ht="27.6">
      <c r="B29" s="256"/>
      <c r="C29" s="254"/>
      <c r="D29" s="29" t="s">
        <v>82</v>
      </c>
      <c r="E29" s="24">
        <v>3</v>
      </c>
      <c r="F29" s="251"/>
    </row>
    <row r="30" spans="2:6" ht="41.4">
      <c r="B30" s="256"/>
      <c r="C30" s="254"/>
      <c r="D30" s="29" t="s">
        <v>84</v>
      </c>
      <c r="E30" s="24">
        <v>2</v>
      </c>
      <c r="F30" s="251"/>
    </row>
    <row r="31" spans="2:6" ht="55.8" thickBot="1">
      <c r="B31" s="256"/>
      <c r="C31" s="254"/>
      <c r="D31" s="30" t="s">
        <v>85</v>
      </c>
      <c r="E31" s="27">
        <v>1</v>
      </c>
      <c r="F31" s="252"/>
    </row>
    <row r="32" spans="2:6" ht="27.6">
      <c r="B32" s="255">
        <v>6</v>
      </c>
      <c r="C32" s="253" t="s">
        <v>96</v>
      </c>
      <c r="D32" s="28" t="s">
        <v>86</v>
      </c>
      <c r="E32" s="26">
        <v>5</v>
      </c>
      <c r="F32" s="250"/>
    </row>
    <row r="33" spans="2:6" ht="41.4">
      <c r="B33" s="256"/>
      <c r="C33" s="257"/>
      <c r="D33" s="29" t="s">
        <v>87</v>
      </c>
      <c r="E33" s="24">
        <v>4</v>
      </c>
      <c r="F33" s="251"/>
    </row>
    <row r="34" spans="2:6" ht="27.6">
      <c r="B34" s="256"/>
      <c r="C34" s="257"/>
      <c r="D34" s="29" t="s">
        <v>88</v>
      </c>
      <c r="E34" s="24">
        <v>3</v>
      </c>
      <c r="F34" s="251"/>
    </row>
    <row r="35" spans="2:6" ht="41.4">
      <c r="B35" s="256"/>
      <c r="C35" s="257"/>
      <c r="D35" s="29" t="s">
        <v>89</v>
      </c>
      <c r="E35" s="24">
        <v>2</v>
      </c>
      <c r="F35" s="251"/>
    </row>
    <row r="36" spans="2:6" ht="42" thickBot="1">
      <c r="B36" s="259"/>
      <c r="C36" s="258"/>
      <c r="D36" s="31" t="s">
        <v>90</v>
      </c>
      <c r="E36" s="25">
        <v>1</v>
      </c>
      <c r="F36" s="252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2025-09-15T21:55:49Z</dcterms:modified>
</cp:coreProperties>
</file>