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164/"/>
    </mc:Choice>
  </mc:AlternateContent>
  <xr:revisionPtr revIDLastSave="17" documentId="8_{E0805162-00FE-4B81-BA85-794BEDC124AF}" xr6:coauthVersionLast="47" xr6:coauthVersionMax="47" xr10:uidLastSave="{2D93B1AE-007B-479D-944A-F3594368047C}"/>
  <bookViews>
    <workbookView xWindow="-96" yWindow="0" windowWidth="12492" windowHeight="1233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2" i="2" l="1"/>
  <c r="N20" i="2"/>
  <c r="N16" i="2"/>
  <c r="N17" i="2"/>
  <c r="N18" i="2"/>
  <c r="N19" i="2"/>
  <c r="N15" i="2"/>
  <c r="K16" i="2"/>
  <c r="K17" i="2"/>
  <c r="K18" i="2"/>
  <c r="K19" i="2"/>
  <c r="K15" i="2"/>
  <c r="H21" i="2"/>
  <c r="H20" i="2"/>
  <c r="H16" i="2"/>
  <c r="H17" i="2"/>
  <c r="H18" i="2"/>
  <c r="H19" i="2"/>
  <c r="H15" i="2"/>
  <c r="K20" i="2" l="1"/>
  <c r="H22" i="2"/>
  <c r="K21" i="2"/>
  <c r="K22" i="2" s="1"/>
  <c r="M31" i="2" a="1"/>
  <c r="M31" i="2" s="1"/>
  <c r="N31" i="2" s="1"/>
  <c r="M30" i="2" a="1"/>
  <c r="M30" i="2" s="1"/>
  <c r="N30" i="2" s="1"/>
  <c r="M29" i="2" a="1"/>
  <c r="M29" i="2" s="1"/>
  <c r="N29" i="2" s="1"/>
  <c r="M28" i="2" a="1"/>
  <c r="M28" i="2" s="1"/>
  <c r="N28" i="2" s="1"/>
  <c r="M27" i="2" a="1"/>
  <c r="M27" i="2" s="1"/>
  <c r="N27" i="2" s="1"/>
  <c r="M26" i="2" a="1"/>
  <c r="M26" i="2" s="1"/>
  <c r="N26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N21" i="2" l="1"/>
  <c r="N32" i="2"/>
  <c r="M32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J31" i="2" a="1"/>
  <c r="J31" i="2" s="1"/>
  <c r="K31" i="2" s="1"/>
  <c r="J30" i="2" a="1"/>
  <c r="J30" i="2" s="1"/>
  <c r="K30" i="2" s="1"/>
  <c r="J29" i="2" a="1"/>
  <c r="J29" i="2" s="1"/>
  <c r="K29" i="2" s="1"/>
  <c r="J28" i="2" a="1"/>
  <c r="J28" i="2" s="1"/>
  <c r="K28" i="2" s="1"/>
  <c r="J27" i="2" a="1"/>
  <c r="J27" i="2" s="1"/>
  <c r="K27" i="2" s="1"/>
  <c r="J26" i="2" a="1"/>
  <c r="J26" i="2" s="1"/>
  <c r="K26" i="2" s="1"/>
  <c r="G31" i="2" a="1"/>
  <c r="G31" i="2" s="1"/>
  <c r="H31" i="2" s="1"/>
  <c r="G30" i="2" a="1"/>
  <c r="G30" i="2" s="1"/>
  <c r="H30" i="2" s="1"/>
  <c r="G29" i="2" a="1"/>
  <c r="G29" i="2" s="1"/>
  <c r="H29" i="2" s="1"/>
  <c r="G28" i="2" a="1"/>
  <c r="G28" i="2" s="1"/>
  <c r="H28" i="2" s="1"/>
  <c r="G27" i="2" a="1"/>
  <c r="G27" i="2" s="1"/>
  <c r="H27" i="2" s="1"/>
  <c r="G26" i="2" a="1"/>
  <c r="G26" i="2" s="1"/>
  <c r="H26" i="2" s="1"/>
  <c r="D32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K32" i="2"/>
  <c r="J32" i="2"/>
  <c r="H32" i="2"/>
  <c r="G32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<sst xmlns="http://schemas.openxmlformats.org/spreadsheetml/2006/main" count="323" uniqueCount="193">
  <si>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</si>
  <si>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</si>
  <si>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</si>
  <si>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</si>
  <si>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</si>
  <si>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</si>
  <si>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</si>
  <si>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</si>
  <si>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</si>
  <si>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</si>
  <si>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</si>
  <si>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</si>
  <si>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</si>
  <si>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</si>
  <si>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</si>
  <si>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</si>
  <si>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</si>
  <si>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</si>
  <si>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</si>
  <si>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</si>
  <si>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</si>
  <si>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</si>
  <si>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</si>
  <si>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</si>
  <si>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</si>
  <si>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</si>
  <si>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</si>
  <si>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</si>
  <si>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</si>
  <si>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</si>
  <si>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</si>
  <si>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</si>
  <si>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</si>
  <si>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</si>
  <si>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</si>
  <si>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</si>
  <si>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</si>
  <si>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</si>
  <si>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</si>
  <si>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</si>
  <si>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</si>
  <si>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</si>
  <si>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</si>
  <si>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</si>
  <si>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</si>
  <si>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</si>
  <si>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</si>
  <si>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</si>
  <si>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</si>
  <si>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</si>
  <si>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</si>
  <si>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</si>
  <si>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</si>
  <si>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</si>
  <si>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</si>
  <si>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</si>
  <si>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</si>
  <si>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</si>
  <si>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</si>
  <si>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</si>
  <si>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</si>
  <si>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</si>
  <si>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</si>
  <si>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</si>
  <si>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</si>
  <si>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</si>
  <si>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</si>
  <si>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</si>
  <si>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</si>
  <si>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</si>
  <si>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</si>
  <si>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</si>
  <si>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</si>
  <si>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</si>
  <si>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</si>
  <si>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</si>
  <si>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</si>
  <si>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</si>
  <si>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</si>
  <si>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</si>
  <si>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</si>
  <si>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</si>
  <si>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</si>
  <si>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</si>
  <si>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</si>
  <si>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</si>
  <si>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</si>
  <si>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</si>
  <si>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</si>
  <si>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</si>
  <si>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</si>
  <si>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</si>
  <si>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</si>
  <si>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</si>
  <si>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</si>
  <si>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</si>
  <si>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</si>
  <si>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</si>
  <si>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</si>
  <si>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</si>
  <si>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</si>
  <si>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</si>
  <si>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</si>
  <si>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</si>
  <si>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</si>
  <si>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</si>
  <si>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</si>
  <si>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</si>
  <si>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</si>
  <si>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</si>
  <si>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</si>
  <si>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</si>
  <si>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</si>
  <si>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</si>
  <si>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</si>
  <si>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</si>
  <si>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</si>
  <si>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</si>
  <si>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</si>
  <si>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</si>
  <si>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</si>
  <si>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</si>
  <si>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</si>
  <si>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</si>
  <si>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</si>
  <si>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</si>
  <si>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</si>
  <si>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</si>
  <si>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</si>
  <si>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</si>
  <si>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</si>
  <si>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</si>
  <si>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</si>
  <si>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</si>
  <si>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</si>
  <si>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</si>
  <si>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</si>
  <si>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</si>
  <si>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</si>
  <si>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</si>
  <si>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</si>
  <si>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</si>
  <si>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</si>
  <si>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</si>
  <si>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</si>
  <si>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</si>
  <si>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</si>
  <si>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</si>
  <si>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</si>
  <si>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</si>
  <si>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</si>
  <si>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</si>
  <si>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</si>
  <si>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</si>
  <si>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</si>
  <si>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</si>
  <si>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</si>
  <si>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</si>
  <si>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</si>
  <si>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</si>
  <si>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</si>
  <si>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</si>
  <si>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</si>
  <si>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</si>
  <si>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</si>
  <si>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</si>
  <si>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</si>
  <si>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</si>
  <si>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</si>
  <si>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</si>
  <si>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</si>
  <si>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</si>
  <si>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</si>
  <si>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</si>
  <si>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</si>
  <si>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</si>
  <si>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</si>
  <si>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</si>
  <si>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</si>
  <si>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</si>
  <si>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</si>
  <si>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</si>
  <si>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>Und</t>
  </si>
  <si>
    <t>SEIF</t>
  </si>
  <si>
    <t>SHIELD</t>
  </si>
  <si>
    <t>ROAL</t>
  </si>
  <si>
    <t>CINTA TEFLON PTFE 770 X 15 MM</t>
  </si>
  <si>
    <t>CORREA DENTADA 125X5.5 MM</t>
  </si>
  <si>
    <t>TERMOCUPLA P/SELLADORA CONTINUA</t>
  </si>
  <si>
    <t>CONTROLADOR DE TEMPERATURA P/SELLADORA</t>
  </si>
  <si>
    <t>BLOQUE CALEFACTOR P/SELLADORA CONTINUA - debe incluir resistencia</t>
  </si>
  <si>
    <t>und</t>
  </si>
  <si>
    <t>SHIELD PROVEE LA MAYORIA DE LOS ITEM DEL REQUERIMIENTO Y TIENE MEJORES PRECIOS, PERO TRABAJA CON CREDITO DE 10 DIAS.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</si>
</sst>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5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67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4" borderId="15" xfId="0" applyNumberFormat="1" applyFont="1" applyFill="1" applyBorder="1" applyAlignment="1">
      <alignment horizontal="center" vertical="center"/>
    </xf>
    <xf numFmtId="0" fontId="20" fillId="0" borderId="14" xfId="0" applyFont="1" applyBorder="1"/>
    <xf numFmtId="0" fontId="6" fillId="0" borderId="8" xfId="0" applyFont="1" applyBorder="1" applyAlignment="1">
      <alignment horizontal="center" vertical="center"/>
    </xf>
    <xf numFmtId="0" fontId="20" fillId="0" borderId="8" xfId="0" applyFont="1" applyBorder="1"/>
    <xf numFmtId="167" fontId="29" fillId="0" borderId="49" xfId="0" applyNumberFormat="1" applyFont="1" applyBorder="1" applyAlignment="1">
      <alignment vertical="center" wrapText="1"/>
    </xf>
    <xf numFmtId="167" fontId="29" fillId="0" borderId="50" xfId="0" applyNumberFormat="1" applyFont="1" applyBorder="1" applyAlignment="1">
      <alignment vertical="center" wrapText="1"/>
    </xf>
    <xf numFmtId="167" fontId="26" fillId="0" borderId="27" xfId="0" applyNumberFormat="1" applyFont="1" applyBorder="1" applyAlignment="1">
      <alignment vertical="center" wrapText="1"/>
    </xf>
    <xf numFmtId="167" fontId="29" fillId="0" borderId="11" xfId="0" applyNumberFormat="1" applyFont="1" applyBorder="1" applyAlignment="1">
      <alignment horizontal="center" vertical="center"/>
    </xf>
    <xf numFmtId="167" fontId="29" fillId="0" borderId="13" xfId="0" applyNumberFormat="1" applyFont="1" applyBorder="1" applyAlignment="1">
      <alignment horizontal="center" vertical="center"/>
    </xf>
    <xf numFmtId="167" fontId="26" fillId="0" borderId="27" xfId="0" applyNumberFormat="1" applyFont="1" applyBorder="1" applyAlignment="1">
      <alignment horizontal="center" vertical="center"/>
    </xf>
    <xf numFmtId="167" fontId="29" fillId="0" borderId="10" xfId="0" applyNumberFormat="1" applyFont="1" applyBorder="1" applyAlignment="1">
      <alignment horizontal="center" vertical="center"/>
    </xf>
    <xf numFmtId="167" fontId="29" fillId="0" borderId="9" xfId="0" applyNumberFormat="1" applyFont="1" applyBorder="1" applyAlignment="1">
      <alignment horizontal="center" vertical="center"/>
    </xf>
    <xf numFmtId="1" fontId="32" fillId="14" borderId="15" xfId="0" applyNumberFormat="1" applyFont="1" applyFill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42" fillId="0" borderId="27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64" fontId="42" fillId="0" borderId="64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3" xfId="0" applyFont="1" applyBorder="1"/>
    <xf numFmtId="0" fontId="33" fillId="0" borderId="11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167" fontId="31" fillId="0" borderId="27" xfId="0" applyNumberFormat="1" applyFont="1" applyBorder="1" applyAlignment="1">
      <alignment horizontal="center" vertical="center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33" fillId="0" borderId="55" xfId="0" applyFont="1" applyBorder="1"/>
    <xf numFmtId="167" fontId="29" fillId="0" borderId="50" xfId="0" applyNumberFormat="1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92"/>
      <c r="C2" s="195" t="s">
        <v>157</v>
      </c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90"/>
    </row>
    <row r="3" spans="1:20" ht="33" customHeight="1">
      <c r="A3" s="1"/>
      <c r="B3" s="193"/>
      <c r="C3" s="197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91"/>
    </row>
    <row r="4" spans="1:20" ht="33" customHeight="1">
      <c r="A4" s="1"/>
      <c r="B4" s="193"/>
      <c r="C4" s="199" t="s">
        <v>0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91"/>
    </row>
    <row r="5" spans="1:20" ht="33" customHeight="1">
      <c r="A5" s="1"/>
      <c r="B5" s="194"/>
      <c r="C5" s="197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91"/>
    </row>
    <row r="6" spans="1:20" ht="33" customHeight="1">
      <c r="A6" s="1"/>
      <c r="B6" s="9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1"/>
    </row>
    <row r="7" spans="1:20" ht="33" customHeight="1">
      <c r="A7" s="1"/>
      <c r="B7" s="111" t="s">
        <v>1</v>
      </c>
      <c r="C7" s="201" t="s">
        <v>169</v>
      </c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91"/>
    </row>
    <row r="8" spans="1:20" ht="33" customHeight="1">
      <c r="A8" s="1"/>
      <c r="B8" s="111" t="s">
        <v>2</v>
      </c>
      <c r="C8" s="203">
        <v>45915</v>
      </c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91"/>
    </row>
    <row r="9" spans="1:20" ht="33" customHeight="1">
      <c r="A9" s="1"/>
      <c r="B9" s="111" t="s">
        <v>3</v>
      </c>
      <c r="C9" s="203"/>
      <c r="D9" s="202"/>
      <c r="E9" s="202"/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  <c r="R9" s="202"/>
      <c r="S9" s="202"/>
      <c r="T9" s="91"/>
    </row>
    <row r="10" spans="1:20" ht="33" customHeight="1">
      <c r="A10" s="1"/>
      <c r="B10" s="111" t="s">
        <v>4</v>
      </c>
      <c r="C10" s="203"/>
      <c r="D10" s="202"/>
      <c r="E10" s="202"/>
      <c r="F10" s="202"/>
      <c r="G10" s="202"/>
      <c r="H10" s="202"/>
      <c r="I10" s="202"/>
      <c r="J10" s="202"/>
      <c r="K10" s="202"/>
      <c r="L10" s="202"/>
      <c r="M10" s="202"/>
      <c r="N10" s="202"/>
      <c r="O10" s="202"/>
      <c r="P10" s="202"/>
      <c r="Q10" s="202"/>
      <c r="R10" s="202"/>
      <c r="S10" s="202"/>
      <c r="T10" s="91"/>
    </row>
    <row r="11" spans="1:20" ht="33" customHeight="1">
      <c r="A11" s="1"/>
      <c r="B11" s="111" t="s">
        <v>5</v>
      </c>
      <c r="C11" s="204">
        <v>3.5</v>
      </c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91"/>
    </row>
    <row r="12" spans="1:20" ht="14.25" customHeight="1">
      <c r="A12" s="1"/>
      <c r="B12" s="94"/>
      <c r="C12" s="5"/>
      <c r="D12" s="6"/>
      <c r="E12" s="205"/>
      <c r="F12" s="205"/>
      <c r="G12" s="206"/>
      <c r="H12" s="205"/>
      <c r="I12" s="205"/>
      <c r="J12" s="206"/>
      <c r="K12" s="205"/>
      <c r="L12" s="205"/>
      <c r="M12" s="206"/>
      <c r="N12" s="205"/>
      <c r="O12" s="205"/>
      <c r="P12" s="206"/>
      <c r="Q12" s="205"/>
      <c r="R12" s="205"/>
      <c r="S12" s="206"/>
      <c r="T12" s="91"/>
    </row>
    <row r="13" spans="1:20" ht="52.8" customHeight="1">
      <c r="A13" s="1"/>
      <c r="B13" s="181"/>
      <c r="C13" s="183" t="s">
        <v>6</v>
      </c>
      <c r="D13" s="183" t="s">
        <v>7</v>
      </c>
      <c r="E13" s="185" t="s">
        <v>171</v>
      </c>
      <c r="F13" s="186"/>
      <c r="G13" s="187"/>
      <c r="H13" s="178" t="s">
        <v>172</v>
      </c>
      <c r="I13" s="179"/>
      <c r="J13" s="180"/>
      <c r="K13" s="178" t="s">
        <v>179</v>
      </c>
      <c r="L13" s="179"/>
      <c r="M13" s="180"/>
      <c r="N13" s="178" t="s">
        <v>173</v>
      </c>
      <c r="O13" s="179"/>
      <c r="P13" s="180"/>
      <c r="Q13" s="178" t="s">
        <v>170</v>
      </c>
      <c r="R13" s="179"/>
      <c r="S13" s="180"/>
      <c r="T13" s="91"/>
    </row>
    <row r="14" spans="1:20" ht="33.6" customHeight="1">
      <c r="A14" s="1"/>
      <c r="B14" s="182"/>
      <c r="C14" s="184"/>
      <c r="D14" s="184"/>
      <c r="E14" s="190" t="s">
        <v>8</v>
      </c>
      <c r="F14" s="191"/>
      <c r="G14" s="110" t="s">
        <v>9</v>
      </c>
      <c r="H14" s="188" t="s">
        <v>8</v>
      </c>
      <c r="I14" s="189"/>
      <c r="J14" s="121" t="s">
        <v>9</v>
      </c>
      <c r="K14" s="188" t="s">
        <v>8</v>
      </c>
      <c r="L14" s="189"/>
      <c r="M14" s="121" t="s">
        <v>9</v>
      </c>
      <c r="N14" s="188" t="s">
        <v>8</v>
      </c>
      <c r="O14" s="189"/>
      <c r="P14" s="121" t="s">
        <v>9</v>
      </c>
      <c r="Q14" s="188" t="s">
        <v>8</v>
      </c>
      <c r="R14" s="189"/>
      <c r="S14" s="89" t="s">
        <v>9</v>
      </c>
      <c r="T14" s="91"/>
    </row>
    <row r="15" spans="1:20" ht="69.599999999999994" customHeight="1">
      <c r="A15" s="1"/>
      <c r="B15" s="133" t="s">
        <v>174</v>
      </c>
      <c r="C15" s="134">
        <v>6</v>
      </c>
      <c r="D15" s="88" t="s">
        <v>7</v>
      </c>
      <c r="E15" s="156">
        <v>29</v>
      </c>
      <c r="F15" s="156"/>
      <c r="G15" s="125">
        <f>E15*C15</f>
        <v>174</v>
      </c>
      <c r="H15" s="157"/>
      <c r="I15" s="157"/>
      <c r="J15" s="125">
        <f>+H15*C15</f>
        <v>0</v>
      </c>
      <c r="K15" s="157">
        <v>22.033898305084701</v>
      </c>
      <c r="L15" s="157"/>
      <c r="M15" s="125">
        <f>+K15*C15</f>
        <v>132.2033898305082</v>
      </c>
      <c r="N15" s="157">
        <v>28</v>
      </c>
      <c r="O15" s="157"/>
      <c r="P15" s="125">
        <f>+N15*C15</f>
        <v>168</v>
      </c>
      <c r="Q15" s="176"/>
      <c r="R15" s="176"/>
      <c r="S15" s="112">
        <f>C15*Q15</f>
        <v>0</v>
      </c>
      <c r="T15" s="91"/>
    </row>
    <row r="16" spans="1:20" ht="69.599999999999994" customHeight="1">
      <c r="A16" s="1"/>
      <c r="B16" s="133" t="s">
        <v>175</v>
      </c>
      <c r="C16" s="134">
        <v>6</v>
      </c>
      <c r="D16" s="88" t="s">
        <v>7</v>
      </c>
      <c r="E16" s="156">
        <v>39</v>
      </c>
      <c r="F16" s="156"/>
      <c r="G16" s="125">
        <f>E16*C16</f>
        <v>234</v>
      </c>
      <c r="H16" s="157">
        <v>48.305084999999998</v>
      </c>
      <c r="I16" s="157"/>
      <c r="J16" s="125">
        <f>+H16*C16</f>
        <v>289.83051</v>
      </c>
      <c r="K16" s="157">
        <v>30.508474576271201</v>
      </c>
      <c r="L16" s="157"/>
      <c r="M16" s="125">
        <f t="shared" ref="M16:M19" si="0">+K16*C16</f>
        <v>183.05084745762721</v>
      </c>
      <c r="N16" s="157">
        <v>34</v>
      </c>
      <c r="O16" s="157"/>
      <c r="P16" s="125">
        <f>+N16*C16</f>
        <v>204</v>
      </c>
      <c r="Q16" s="176"/>
      <c r="R16" s="176"/>
      <c r="S16" s="112">
        <f>C16*Q16</f>
        <v>0</v>
      </c>
      <c r="T16" s="91"/>
    </row>
    <row r="17" spans="1:22" ht="69.599999999999994" customHeight="1">
      <c r="A17" s="1"/>
      <c r="B17" s="133" t="s">
        <v>176</v>
      </c>
      <c r="C17" s="134">
        <v>4</v>
      </c>
      <c r="D17" s="88" t="s">
        <v>7</v>
      </c>
      <c r="E17" s="156">
        <v>125</v>
      </c>
      <c r="F17" s="156"/>
      <c r="G17" s="125">
        <f>E17*C17</f>
        <v>500</v>
      </c>
      <c r="H17" s="157">
        <v>116.949153</v>
      </c>
      <c r="I17" s="157"/>
      <c r="J17" s="125">
        <f>+H17*C17</f>
        <v>467.79661199999998</v>
      </c>
      <c r="K17" s="157"/>
      <c r="L17" s="157"/>
      <c r="M17" s="125">
        <f t="shared" si="0"/>
        <v>0</v>
      </c>
      <c r="N17" s="157">
        <v>95</v>
      </c>
      <c r="O17" s="157"/>
      <c r="P17" s="125">
        <f>+N17*C17</f>
        <v>380</v>
      </c>
      <c r="Q17" s="176"/>
      <c r="R17" s="176"/>
      <c r="S17" s="112">
        <f>C17*Q17</f>
        <v>0</v>
      </c>
      <c r="T17" s="91"/>
    </row>
    <row r="18" spans="1:22" ht="69.599999999999994" customHeight="1">
      <c r="A18" s="1"/>
      <c r="B18" s="133" t="s">
        <v>177</v>
      </c>
      <c r="C18" s="134">
        <v>4</v>
      </c>
      <c r="D18" s="88" t="s">
        <v>7</v>
      </c>
      <c r="E18" s="156">
        <v>125</v>
      </c>
      <c r="F18" s="156"/>
      <c r="G18" s="125">
        <f>E18*C18</f>
        <v>500</v>
      </c>
      <c r="H18" s="157"/>
      <c r="I18" s="157"/>
      <c r="J18" s="125">
        <f>+H18*C18</f>
        <v>0</v>
      </c>
      <c r="K18" s="157">
        <v>72.033898305084705</v>
      </c>
      <c r="L18" s="157"/>
      <c r="M18" s="125">
        <f t="shared" si="0"/>
        <v>288.13559322033882</v>
      </c>
      <c r="N18" s="157">
        <v>88</v>
      </c>
      <c r="O18" s="157"/>
      <c r="P18" s="125">
        <f>+N18*C18</f>
        <v>352</v>
      </c>
      <c r="Q18" s="176"/>
      <c r="R18" s="176"/>
      <c r="S18" s="112">
        <f>C18*Q18</f>
        <v>0</v>
      </c>
      <c r="T18" s="91"/>
    </row>
    <row r="19" spans="1:22" ht="69.599999999999994" customHeight="1">
      <c r="A19" s="1"/>
      <c r="B19" s="133" t="s">
        <v>178</v>
      </c>
      <c r="C19" s="134">
        <v>180</v>
      </c>
      <c r="D19" s="88" t="s">
        <v>7</v>
      </c>
      <c r="E19" s="156">
        <v>3.9</v>
      </c>
      <c r="F19" s="156"/>
      <c r="G19" s="125">
        <f>E19*C19</f>
        <v>702</v>
      </c>
      <c r="H19" s="157">
        <v>4.4915250000000002</v>
      </c>
      <c r="I19" s="157"/>
      <c r="J19" s="125">
        <f>+H19*C19</f>
        <v>808.47450000000003</v>
      </c>
      <c r="K19" s="157"/>
      <c r="L19" s="157"/>
      <c r="M19" s="125">
        <f t="shared" si="0"/>
        <v>0</v>
      </c>
      <c r="N19" s="157"/>
      <c r="O19" s="157"/>
      <c r="P19" s="125">
        <f>+N19*C19</f>
        <v>0</v>
      </c>
      <c r="Q19" s="176"/>
      <c r="R19" s="176"/>
      <c r="S19" s="112">
        <f>C19*Q19</f>
        <v>0</v>
      </c>
      <c r="T19" s="91"/>
    </row>
    <row r="20" spans="1:22" ht="25.5" customHeight="1">
      <c r="A20" s="1"/>
      <c r="B20" s="96"/>
      <c r="C20" s="82"/>
      <c r="D20" s="85"/>
      <c r="E20" s="177" t="s">
        <v>10</v>
      </c>
      <c r="F20" s="177"/>
      <c r="G20" s="126">
        <f>SUM(G15:G19)</f>
        <v>2110</v>
      </c>
      <c r="H20" s="161" t="s">
        <v>10</v>
      </c>
      <c r="I20" s="161"/>
      <c r="J20" s="128">
        <f>SUM(J15:J19)</f>
        <v>1566.1016220000001</v>
      </c>
      <c r="K20" s="161" t="s">
        <v>10</v>
      </c>
      <c r="L20" s="161"/>
      <c r="M20" s="128">
        <f>SUM(M15:M19)</f>
        <v>603.38983050847423</v>
      </c>
      <c r="N20" s="161" t="s">
        <v>10</v>
      </c>
      <c r="O20" s="161"/>
      <c r="P20" s="128">
        <f>SUM(P15:P19)</f>
        <v>1104</v>
      </c>
      <c r="Q20" s="161" t="s">
        <v>10</v>
      </c>
      <c r="R20" s="161"/>
      <c r="S20" s="114">
        <f>SUM(S19:S19)</f>
        <v>0</v>
      </c>
      <c r="T20" s="91"/>
    </row>
    <row r="21" spans="1:22" ht="25.5" customHeight="1">
      <c r="A21" s="1"/>
      <c r="B21" s="92"/>
      <c r="C21" s="82"/>
      <c r="D21" s="85"/>
      <c r="E21" s="161" t="s">
        <v>11</v>
      </c>
      <c r="F21" s="161"/>
      <c r="G21" s="127">
        <f>G20*0.18</f>
        <v>379.8</v>
      </c>
      <c r="H21" s="161" t="s">
        <v>11</v>
      </c>
      <c r="I21" s="161"/>
      <c r="J21" s="129">
        <f>J20*0.18</f>
        <v>281.89829195999999</v>
      </c>
      <c r="K21" s="161" t="s">
        <v>11</v>
      </c>
      <c r="L21" s="161"/>
      <c r="M21" s="129">
        <f>M20*0.18</f>
        <v>108.61016949152535</v>
      </c>
      <c r="N21" s="161" t="s">
        <v>11</v>
      </c>
      <c r="O21" s="161"/>
      <c r="P21" s="129">
        <f>P20*0.18</f>
        <v>198.72</v>
      </c>
      <c r="Q21" s="161" t="s">
        <v>11</v>
      </c>
      <c r="R21" s="161"/>
      <c r="S21" s="115">
        <f>S20*0.18</f>
        <v>0</v>
      </c>
      <c r="T21" s="91"/>
    </row>
    <row r="22" spans="1:22" ht="25.5" customHeight="1">
      <c r="A22" s="1"/>
      <c r="B22" s="92"/>
      <c r="C22" s="82"/>
      <c r="D22" s="85"/>
      <c r="E22" s="161" t="s">
        <v>12</v>
      </c>
      <c r="F22" s="161"/>
      <c r="G22" s="127"/>
      <c r="H22" s="161" t="s">
        <v>168</v>
      </c>
      <c r="I22" s="161"/>
      <c r="J22" s="130"/>
      <c r="K22" s="161" t="s">
        <v>168</v>
      </c>
      <c r="L22" s="161"/>
      <c r="M22" s="130"/>
      <c r="N22" s="161" t="s">
        <v>168</v>
      </c>
      <c r="O22" s="161"/>
      <c r="P22" s="130"/>
      <c r="Q22" s="161" t="s">
        <v>168</v>
      </c>
      <c r="R22" s="161"/>
      <c r="S22" s="116">
        <f>SUM(S20:S21)</f>
        <v>0</v>
      </c>
      <c r="T22" s="91"/>
      <c r="U22" s="122"/>
      <c r="V22" s="123"/>
    </row>
    <row r="23" spans="1:22" ht="25.5" customHeight="1">
      <c r="A23" s="1"/>
      <c r="B23" s="92"/>
      <c r="C23" s="83"/>
      <c r="D23" s="85"/>
      <c r="E23" s="161" t="s">
        <v>13</v>
      </c>
      <c r="F23" s="161"/>
      <c r="G23" s="127">
        <f>SUM(G20:G22)</f>
        <v>2489.8000000000002</v>
      </c>
      <c r="H23" s="161" t="s">
        <v>13</v>
      </c>
      <c r="I23" s="161"/>
      <c r="J23" s="131">
        <f>SUM(J20:J22)</f>
        <v>1847.9999139600002</v>
      </c>
      <c r="K23" s="161" t="s">
        <v>13</v>
      </c>
      <c r="L23" s="161"/>
      <c r="M23" s="131">
        <f>SUM(M20:M22)</f>
        <v>711.99999999999955</v>
      </c>
      <c r="N23" s="161" t="s">
        <v>13</v>
      </c>
      <c r="O23" s="161"/>
      <c r="P23" s="131">
        <f>SUM(P20:P22)</f>
        <v>1302.72</v>
      </c>
      <c r="Q23" s="161" t="s">
        <v>13</v>
      </c>
      <c r="R23" s="161"/>
      <c r="S23" s="117">
        <f>S22*3.56</f>
        <v>0</v>
      </c>
      <c r="T23" s="91"/>
    </row>
    <row r="24" spans="1:22" ht="14.25" customHeight="1">
      <c r="A24" s="1"/>
      <c r="B24" s="97"/>
      <c r="C24" s="7"/>
      <c r="D24" s="7"/>
      <c r="E24" s="7"/>
      <c r="F24" s="7"/>
      <c r="G24" s="8"/>
      <c r="H24" s="8"/>
      <c r="I24" s="8"/>
      <c r="J24" s="113"/>
      <c r="K24" s="8"/>
      <c r="L24" s="8"/>
      <c r="M24" s="113"/>
      <c r="N24" s="8"/>
      <c r="O24" s="8"/>
      <c r="P24" s="113"/>
      <c r="Q24" s="8"/>
      <c r="R24" s="8"/>
      <c r="S24" s="113"/>
      <c r="T24" s="91"/>
    </row>
    <row r="25" spans="1:22" ht="29.4" customHeight="1">
      <c r="A25" s="1"/>
      <c r="B25" s="98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1"/>
    </row>
    <row r="26" spans="1:22" ht="33" customHeight="1">
      <c r="A26" s="1"/>
      <c r="B26" s="174" t="s">
        <v>14</v>
      </c>
      <c r="C26" s="175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1"/>
    </row>
    <row r="27" spans="1:22" ht="30.6" customHeight="1">
      <c r="A27" s="1"/>
      <c r="B27" s="163" t="s">
        <v>15</v>
      </c>
      <c r="C27" s="164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18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18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18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18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18">
        <f t="shared" ref="S27:S32" si="3">D27*R27</f>
        <v>0.8</v>
      </c>
      <c r="T27" s="91"/>
    </row>
    <row r="28" spans="1:22" ht="30.6" customHeight="1">
      <c r="A28" s="1"/>
      <c r="B28" s="163" t="s">
        <v>152</v>
      </c>
      <c r="C28" s="164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18">
        <f t="shared" si="1"/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18">
        <f t="shared" ref="J28:J32" si="4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18">
        <f t="shared" ref="M28:M32" si="5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18">
        <f t="shared" si="2"/>
        <v>1</v>
      </c>
      <c r="Q28" s="74" t="s">
        <v>166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18">
        <f t="shared" si="3"/>
        <v>0.4</v>
      </c>
      <c r="T28" s="91"/>
    </row>
    <row r="29" spans="1:22" ht="30.6" customHeight="1">
      <c r="A29" s="2"/>
      <c r="B29" s="163" t="s">
        <v>140</v>
      </c>
      <c r="C29" s="164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18">
        <f t="shared" si="1"/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18">
        <f t="shared" si="4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18">
        <f t="shared" si="5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18">
        <f t="shared" si="2"/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18">
        <f t="shared" si="3"/>
        <v>0.1</v>
      </c>
      <c r="T29" s="99"/>
    </row>
    <row r="30" spans="1:22" ht="30.6" customHeight="1">
      <c r="A30" s="1"/>
      <c r="B30" s="163" t="s">
        <v>159</v>
      </c>
      <c r="C30" s="164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18">
        <f t="shared" si="1"/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18">
        <f t="shared" si="4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18">
        <f t="shared" si="5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18">
        <f t="shared" si="2"/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18">
        <f t="shared" si="3"/>
        <v>0.75</v>
      </c>
      <c r="T30" s="91"/>
    </row>
    <row r="31" spans="1:22" ht="30.6" customHeight="1">
      <c r="A31" s="1"/>
      <c r="B31" s="163" t="s">
        <v>154</v>
      </c>
      <c r="C31" s="164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18">
        <f t="shared" si="1"/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18">
        <f t="shared" si="4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18">
        <f t="shared" si="5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18">
        <f t="shared" si="2"/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18">
        <f t="shared" si="3"/>
        <v>0.1</v>
      </c>
      <c r="T31" s="91"/>
    </row>
    <row r="32" spans="1:22" ht="30.6" customHeight="1" thickBot="1">
      <c r="A32" s="1"/>
      <c r="B32" s="163" t="s">
        <v>121</v>
      </c>
      <c r="C32" s="164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19">
        <f t="shared" si="1"/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18">
        <f t="shared" si="4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18">
        <f t="shared" si="5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19">
        <f t="shared" si="2"/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19">
        <f t="shared" si="3"/>
        <v>0.30000000000000004</v>
      </c>
      <c r="T32" s="91"/>
    </row>
    <row r="33" spans="1:23" ht="30.6" customHeight="1" thickBot="1">
      <c r="A33" s="1"/>
      <c r="B33" s="163" t="s">
        <v>13</v>
      </c>
      <c r="C33" s="164"/>
      <c r="D33" s="77">
        <f>SUM(D27:D32)</f>
        <v>1.0000000000000002</v>
      </c>
      <c r="E33" s="84" t="s">
        <v>156</v>
      </c>
      <c r="F33" s="106">
        <f>SUM(F27:F32)</f>
        <v>15</v>
      </c>
      <c r="G33" s="120">
        <f>SUM(G27:G32)</f>
        <v>2.5</v>
      </c>
      <c r="H33" s="84" t="s">
        <v>156</v>
      </c>
      <c r="I33" s="106">
        <f>SUM(I27:I32)</f>
        <v>17</v>
      </c>
      <c r="J33" s="132">
        <f>SUM(J27:J32)</f>
        <v>3.3000000000000007</v>
      </c>
      <c r="K33" s="84" t="s">
        <v>156</v>
      </c>
      <c r="L33" s="106">
        <f>SUM(L27:L32)</f>
        <v>17</v>
      </c>
      <c r="M33" s="132">
        <f>SUM(M27:M32)</f>
        <v>3.3000000000000007</v>
      </c>
      <c r="N33" s="84" t="s">
        <v>156</v>
      </c>
      <c r="O33" s="106">
        <f>SUM(O27:O32)</f>
        <v>17</v>
      </c>
      <c r="P33" s="132">
        <f>SUM(P27:P32)</f>
        <v>3.3000000000000007</v>
      </c>
      <c r="Q33" s="84" t="s">
        <v>156</v>
      </c>
      <c r="R33" s="106">
        <f>SUM(R27:R32)</f>
        <v>15</v>
      </c>
      <c r="S33" s="120">
        <f>SUM(S27:S32)</f>
        <v>2.4500000000000002</v>
      </c>
      <c r="T33" s="91"/>
      <c r="W33" s="124"/>
    </row>
    <row r="34" spans="1:23" ht="31.8" customHeight="1">
      <c r="A34" s="1"/>
      <c r="B34" s="100"/>
      <c r="C34" s="172" t="s">
        <v>16</v>
      </c>
      <c r="D34" s="173"/>
      <c r="E34" s="158"/>
      <c r="F34" s="159"/>
      <c r="G34" s="162"/>
      <c r="H34" s="158"/>
      <c r="I34" s="159"/>
      <c r="J34" s="162"/>
      <c r="K34" s="158"/>
      <c r="L34" s="159"/>
      <c r="M34" s="162"/>
      <c r="N34" s="158"/>
      <c r="O34" s="159"/>
      <c r="P34" s="162"/>
      <c r="Q34" s="158" t="s">
        <v>164</v>
      </c>
      <c r="R34" s="159"/>
      <c r="S34" s="162"/>
      <c r="T34" s="91"/>
    </row>
    <row r="35" spans="1:23" ht="31.8" customHeight="1">
      <c r="A35" s="1"/>
      <c r="B35" s="100"/>
      <c r="C35" s="169" t="s">
        <v>158</v>
      </c>
      <c r="D35" s="171"/>
      <c r="E35" s="158"/>
      <c r="F35" s="159"/>
      <c r="G35" s="160"/>
      <c r="H35" s="158"/>
      <c r="I35" s="159"/>
      <c r="J35" s="160"/>
      <c r="K35" s="158"/>
      <c r="L35" s="159"/>
      <c r="M35" s="160"/>
      <c r="N35" s="158"/>
      <c r="O35" s="159"/>
      <c r="P35" s="160"/>
      <c r="Q35" s="158" t="s">
        <v>165</v>
      </c>
      <c r="R35" s="159"/>
      <c r="S35" s="160"/>
      <c r="T35" s="91"/>
    </row>
    <row r="36" spans="1:23" ht="31.8" customHeight="1">
      <c r="A36" s="1"/>
      <c r="B36" s="100"/>
      <c r="C36" s="169" t="s">
        <v>17</v>
      </c>
      <c r="D36" s="170"/>
      <c r="E36" s="158"/>
      <c r="F36" s="159"/>
      <c r="G36" s="160"/>
      <c r="H36" s="158"/>
      <c r="I36" s="159"/>
      <c r="J36" s="160"/>
      <c r="K36" s="158"/>
      <c r="L36" s="159"/>
      <c r="M36" s="160"/>
      <c r="N36" s="158"/>
      <c r="O36" s="159"/>
      <c r="P36" s="160"/>
      <c r="Q36" s="158" t="s">
        <v>167</v>
      </c>
      <c r="R36" s="159"/>
      <c r="S36" s="160"/>
      <c r="T36" s="91"/>
    </row>
    <row r="37" spans="1:23" ht="36.6" customHeight="1">
      <c r="A37" s="1"/>
      <c r="B37" s="98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1"/>
    </row>
    <row r="38" spans="1:23" ht="29.4" customHeight="1">
      <c r="A38" s="2"/>
      <c r="B38" s="165" t="s">
        <v>18</v>
      </c>
      <c r="C38" s="166"/>
      <c r="D38" s="166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99"/>
    </row>
    <row r="39" spans="1:23" ht="33.6" customHeight="1">
      <c r="A39" s="2"/>
      <c r="B39" s="101"/>
      <c r="C39" s="12"/>
      <c r="D39" s="12"/>
      <c r="E39" s="168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99"/>
    </row>
    <row r="40" spans="1:23" ht="27.6" customHeight="1">
      <c r="A40" s="2"/>
      <c r="B40" s="98"/>
      <c r="C40" s="13"/>
      <c r="D40" s="13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99"/>
    </row>
    <row r="41" spans="1:23" ht="14.25" customHeight="1" thickBot="1">
      <c r="A41" s="1"/>
      <c r="B41" s="102"/>
      <c r="C41" s="103"/>
      <c r="D41" s="103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5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  <mergeCell ref="C10:S10"/>
    <mergeCell ref="C11:S11"/>
    <mergeCell ref="E12:G12"/>
    <mergeCell ref="Q12:S12"/>
    <mergeCell ref="N12:P12"/>
    <mergeCell ref="K12:M12"/>
    <mergeCell ref="H12:J12"/>
    <mergeCell ref="B2:B5"/>
    <mergeCell ref="C2:S3"/>
    <mergeCell ref="C4:S5"/>
    <mergeCell ref="C7:S7"/>
    <mergeCell ref="C9:S9"/>
    <mergeCell ref="C8:S8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Q19:R19"/>
    <mergeCell ref="E20:F20"/>
    <mergeCell ref="Q20:R20"/>
    <mergeCell ref="N19:O19"/>
    <mergeCell ref="N20:O20"/>
    <mergeCell ref="H19:I19"/>
    <mergeCell ref="H20:I20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99"/>
  <sheetViews>
    <sheetView showGridLines="0" tabSelected="1" topLeftCell="A8" zoomScale="50" zoomScaleNormal="50" zoomScaleSheetLayoutView="50" workbookViewId="0">
      <selection activeCell="I16" sqref="I16:J16"/>
    </sheetView>
  </sheetViews>
  <sheetFormatPr baseColWidth="10" defaultColWidth="14.44140625" defaultRowHeight="15" customHeight="1"/>
  <cols>
    <col min="1" max="1" width="4.88671875" customWidth="1"/>
    <col min="2" max="2" width="59.44140625" customWidth="1"/>
    <col min="3" max="3" width="9" customWidth="1"/>
    <col min="4" max="4" width="9.21875" customWidth="1"/>
    <col min="5" max="5" width="13.109375" customWidth="1"/>
    <col min="6" max="6" width="32.6640625" customWidth="1"/>
    <col min="7" max="7" width="2.44140625" customWidth="1"/>
    <col min="8" max="8" width="18.6640625" customWidth="1"/>
    <col min="9" max="9" width="20.33203125" customWidth="1"/>
    <col min="10" max="10" width="13.88671875" customWidth="1"/>
    <col min="11" max="11" width="23.109375" customWidth="1"/>
    <col min="12" max="13" width="17.77734375" customWidth="1"/>
    <col min="14" max="14" width="20.33203125" customWidth="1"/>
    <col min="15" max="16" width="17.77734375" hidden="1" customWidth="1"/>
    <col min="17" max="17" width="24.21875" hidden="1" customWidth="1"/>
    <col min="18" max="19" width="17.77734375" hidden="1" customWidth="1"/>
    <col min="20" max="20" width="24.21875" hidden="1" customWidth="1"/>
    <col min="21" max="21" width="3.88671875" hidden="1" customWidth="1"/>
    <col min="22" max="23" width="0" hidden="1" customWidth="1"/>
    <col min="24" max="24" width="19" bestFit="1" customWidth="1"/>
    <col min="25" max="25" width="18.77734375" bestFit="1" customWidth="1"/>
    <col min="26" max="26" width="20.5546875" bestFit="1" customWidth="1"/>
  </cols>
  <sheetData>
    <row r="1" spans="1:2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4" ht="33" customHeight="1">
      <c r="A2" s="1"/>
      <c r="B2" s="192"/>
      <c r="C2" s="195" t="s">
        <v>157</v>
      </c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245"/>
      <c r="R2" s="236"/>
      <c r="S2" s="237"/>
      <c r="T2" s="238"/>
      <c r="U2" s="90"/>
    </row>
    <row r="3" spans="1:24" ht="33" customHeight="1">
      <c r="A3" s="1"/>
      <c r="B3" s="193"/>
      <c r="C3" s="197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213"/>
      <c r="R3" s="239"/>
      <c r="S3" s="240"/>
      <c r="T3" s="240"/>
      <c r="U3" s="91"/>
    </row>
    <row r="4" spans="1:24" ht="33" customHeight="1">
      <c r="A4" s="1"/>
      <c r="B4" s="193"/>
      <c r="C4" s="199" t="s">
        <v>0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12"/>
      <c r="R4" s="239"/>
      <c r="S4" s="240"/>
      <c r="T4" s="240"/>
      <c r="U4" s="91"/>
    </row>
    <row r="5" spans="1:24" ht="33" customHeight="1">
      <c r="A5" s="1"/>
      <c r="B5" s="194"/>
      <c r="C5" s="197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213"/>
      <c r="R5" s="241"/>
      <c r="S5" s="242"/>
      <c r="T5" s="242"/>
      <c r="U5" s="91"/>
    </row>
    <row r="6" spans="1:24" ht="33" customHeight="1">
      <c r="A6" s="1"/>
      <c r="B6" s="9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3"/>
      <c r="S6" s="83"/>
      <c r="T6" s="83"/>
      <c r="U6" s="91"/>
    </row>
    <row r="7" spans="1:24" ht="33" customHeight="1">
      <c r="A7" s="1"/>
      <c r="B7" s="93" t="s">
        <v>1</v>
      </c>
      <c r="C7" s="201" t="s">
        <v>181</v>
      </c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91"/>
    </row>
    <row r="8" spans="1:24" ht="33" customHeight="1">
      <c r="A8" s="1"/>
      <c r="B8" s="93" t="s">
        <v>2</v>
      </c>
      <c r="C8" s="203">
        <v>45966</v>
      </c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91"/>
    </row>
    <row r="9" spans="1:24" ht="33" customHeight="1">
      <c r="A9" s="1"/>
      <c r="B9" s="93" t="s">
        <v>3</v>
      </c>
      <c r="C9" s="243">
        <v>1164</v>
      </c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44"/>
      <c r="S9" s="244"/>
      <c r="T9" s="244"/>
      <c r="U9" s="91"/>
    </row>
    <row r="10" spans="1:24" ht="33" customHeight="1">
      <c r="A10" s="1"/>
      <c r="B10" s="93" t="s">
        <v>4</v>
      </c>
      <c r="C10" s="203"/>
      <c r="D10" s="202"/>
      <c r="E10" s="202"/>
      <c r="F10" s="202"/>
      <c r="G10" s="202"/>
      <c r="H10" s="202"/>
      <c r="I10" s="202"/>
      <c r="J10" s="202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91"/>
    </row>
    <row r="11" spans="1:24" ht="33" customHeight="1">
      <c r="A11" s="1"/>
      <c r="B11" s="93" t="s">
        <v>5</v>
      </c>
      <c r="C11" s="204">
        <v>3.5</v>
      </c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91"/>
    </row>
    <row r="12" spans="1:24" ht="14.25" customHeight="1">
      <c r="A12" s="1"/>
      <c r="B12" s="94"/>
      <c r="C12" s="5"/>
      <c r="D12" s="6"/>
      <c r="E12" s="6"/>
      <c r="F12" s="205"/>
      <c r="G12" s="205"/>
      <c r="H12" s="206"/>
      <c r="I12" s="205"/>
      <c r="J12" s="205"/>
      <c r="K12" s="206"/>
      <c r="L12" s="205"/>
      <c r="M12" s="205"/>
      <c r="N12" s="206"/>
      <c r="O12" s="214"/>
      <c r="P12" s="214"/>
      <c r="Q12" s="206"/>
      <c r="R12" s="214"/>
      <c r="S12" s="214"/>
      <c r="T12" s="206"/>
      <c r="U12" s="91"/>
    </row>
    <row r="13" spans="1:24" ht="52.8" customHeight="1">
      <c r="A13" s="1"/>
      <c r="B13" s="181" t="s">
        <v>180</v>
      </c>
      <c r="C13" s="222" t="s">
        <v>6</v>
      </c>
      <c r="D13" s="223"/>
      <c r="E13" s="222" t="s">
        <v>182</v>
      </c>
      <c r="F13" s="215" t="s">
        <v>183</v>
      </c>
      <c r="G13" s="216"/>
      <c r="H13" s="217"/>
      <c r="I13" s="185" t="s">
        <v>184</v>
      </c>
      <c r="J13" s="186"/>
      <c r="K13" s="226"/>
      <c r="L13" s="178" t="s">
        <v>185</v>
      </c>
      <c r="M13" s="179"/>
      <c r="N13" s="180"/>
      <c r="O13" s="91"/>
    </row>
    <row r="14" spans="1:24" ht="33.6" customHeight="1">
      <c r="A14" s="1"/>
      <c r="B14" s="182"/>
      <c r="C14" s="224"/>
      <c r="D14" s="225"/>
      <c r="E14" s="224"/>
      <c r="F14" s="218" t="s">
        <v>8</v>
      </c>
      <c r="G14" s="219"/>
      <c r="H14" s="86" t="s">
        <v>9</v>
      </c>
      <c r="I14" s="220" t="s">
        <v>8</v>
      </c>
      <c r="J14" s="221"/>
      <c r="K14" s="87" t="s">
        <v>9</v>
      </c>
      <c r="L14" s="188" t="s">
        <v>8</v>
      </c>
      <c r="M14" s="189"/>
      <c r="N14" s="89" t="s">
        <v>9</v>
      </c>
      <c r="O14" s="91"/>
    </row>
    <row r="15" spans="1:24" ht="88.2" customHeight="1">
      <c r="A15" s="1"/>
      <c r="B15" s="95" t="s">
        <v>190</v>
      </c>
      <c r="C15" s="228">
        <v>5</v>
      </c>
      <c r="D15" s="229"/>
      <c r="E15" s="88" t="s">
        <v>191</v>
      </c>
      <c r="F15" s="230"/>
      <c r="G15" s="231"/>
      <c r="H15" s="147">
        <f>C15*F15</f>
        <v>0</v>
      </c>
      <c r="I15" s="246"/>
      <c r="J15" s="231"/>
      <c r="K15" s="148">
        <f>C15*I15</f>
        <v>0</v>
      </c>
      <c r="L15" s="247">
        <v>100</v>
      </c>
      <c r="M15" s="247"/>
      <c r="N15" s="149">
        <f>C15*L15</f>
        <v>500</v>
      </c>
      <c r="O15" s="91"/>
      <c r="X15" s="142"/>
    </row>
    <row r="16" spans="1:24" ht="88.2" customHeight="1">
      <c r="A16" s="1"/>
      <c r="B16" s="95" t="s">
        <v>186</v>
      </c>
      <c r="C16" s="228">
        <v>30</v>
      </c>
      <c r="D16" s="229"/>
      <c r="E16" s="88" t="s">
        <v>191</v>
      </c>
      <c r="F16" s="230">
        <v>25</v>
      </c>
      <c r="G16" s="231"/>
      <c r="H16" s="147">
        <f t="shared" ref="H16:H19" si="0">C16*F16</f>
        <v>750</v>
      </c>
      <c r="I16" s="246">
        <v>12.7118644</v>
      </c>
      <c r="J16" s="231"/>
      <c r="K16" s="148">
        <f t="shared" ref="K16:K19" si="1">C16*I16</f>
        <v>381.355932</v>
      </c>
      <c r="L16" s="247">
        <v>33</v>
      </c>
      <c r="M16" s="247"/>
      <c r="N16" s="149">
        <f t="shared" ref="N16:N19" si="2">C16*L16</f>
        <v>990</v>
      </c>
      <c r="O16" s="91"/>
      <c r="X16" s="142"/>
    </row>
    <row r="17" spans="1:26" ht="88.2" customHeight="1">
      <c r="A17" s="1"/>
      <c r="B17" s="95" t="s">
        <v>187</v>
      </c>
      <c r="C17" s="228">
        <v>20</v>
      </c>
      <c r="D17" s="229"/>
      <c r="E17" s="88" t="s">
        <v>191</v>
      </c>
      <c r="F17" s="230">
        <v>25</v>
      </c>
      <c r="G17" s="231"/>
      <c r="H17" s="147">
        <f t="shared" si="0"/>
        <v>500</v>
      </c>
      <c r="I17" s="246">
        <v>13.135593</v>
      </c>
      <c r="J17" s="231"/>
      <c r="K17" s="148">
        <f t="shared" si="1"/>
        <v>262.71186</v>
      </c>
      <c r="L17" s="247">
        <v>80</v>
      </c>
      <c r="M17" s="247"/>
      <c r="N17" s="149">
        <f t="shared" si="2"/>
        <v>1600</v>
      </c>
      <c r="O17" s="91"/>
      <c r="X17" s="142"/>
    </row>
    <row r="18" spans="1:26" ht="88.2" customHeight="1">
      <c r="A18" s="1"/>
      <c r="B18" s="95" t="s">
        <v>188</v>
      </c>
      <c r="C18" s="228">
        <v>5</v>
      </c>
      <c r="D18" s="229"/>
      <c r="E18" s="88" t="s">
        <v>191</v>
      </c>
      <c r="F18" s="230"/>
      <c r="G18" s="231"/>
      <c r="H18" s="147">
        <f t="shared" si="0"/>
        <v>0</v>
      </c>
      <c r="I18" s="246">
        <v>76.271186</v>
      </c>
      <c r="J18" s="231"/>
      <c r="K18" s="148">
        <f t="shared" si="1"/>
        <v>381.35593</v>
      </c>
      <c r="L18" s="247">
        <v>103</v>
      </c>
      <c r="M18" s="247"/>
      <c r="N18" s="149">
        <f t="shared" si="2"/>
        <v>515</v>
      </c>
      <c r="O18" s="91"/>
      <c r="X18" s="142"/>
    </row>
    <row r="19" spans="1:26" ht="88.2" customHeight="1">
      <c r="A19" s="1"/>
      <c r="B19" s="95" t="s">
        <v>189</v>
      </c>
      <c r="C19" s="228">
        <v>5</v>
      </c>
      <c r="D19" s="229"/>
      <c r="E19" s="88" t="s">
        <v>191</v>
      </c>
      <c r="F19" s="230"/>
      <c r="G19" s="231"/>
      <c r="H19" s="147">
        <f t="shared" si="0"/>
        <v>0</v>
      </c>
      <c r="I19" s="246">
        <v>76.271186400000005</v>
      </c>
      <c r="J19" s="231"/>
      <c r="K19" s="148">
        <f t="shared" si="1"/>
        <v>381.35593200000005</v>
      </c>
      <c r="L19" s="247"/>
      <c r="M19" s="247"/>
      <c r="N19" s="149">
        <f t="shared" si="2"/>
        <v>0</v>
      </c>
      <c r="O19" s="91"/>
      <c r="X19" s="142"/>
    </row>
    <row r="20" spans="1:26" ht="25.5" customHeight="1">
      <c r="A20" s="1"/>
      <c r="B20" s="96"/>
      <c r="C20" s="82"/>
      <c r="D20" s="85"/>
      <c r="E20" s="85"/>
      <c r="F20" s="227" t="s">
        <v>10</v>
      </c>
      <c r="G20" s="227"/>
      <c r="H20" s="150">
        <f>SUM(H15:H19)</f>
        <v>1250</v>
      </c>
      <c r="I20" s="227" t="s">
        <v>10</v>
      </c>
      <c r="J20" s="227"/>
      <c r="K20" s="151">
        <f>SUM(K15:K19)</f>
        <v>1406.7796539999999</v>
      </c>
      <c r="L20" s="227" t="s">
        <v>10</v>
      </c>
      <c r="M20" s="227"/>
      <c r="N20" s="152">
        <f>SUM(N15:N19)</f>
        <v>3605</v>
      </c>
      <c r="O20" s="91"/>
      <c r="X20" s="124"/>
      <c r="Y20" s="139"/>
      <c r="Z20" s="141"/>
    </row>
    <row r="21" spans="1:26" ht="25.5" customHeight="1">
      <c r="A21" s="1"/>
      <c r="B21" s="92"/>
      <c r="C21" s="82"/>
      <c r="D21" s="85"/>
      <c r="E21" s="85"/>
      <c r="F21" s="227" t="s">
        <v>11</v>
      </c>
      <c r="G21" s="227"/>
      <c r="H21" s="153">
        <f>H20*0.18</f>
        <v>225</v>
      </c>
      <c r="I21" s="227" t="s">
        <v>11</v>
      </c>
      <c r="J21" s="227"/>
      <c r="K21" s="154">
        <f>K20*0.18</f>
        <v>253.22033771999997</v>
      </c>
      <c r="L21" s="227" t="s">
        <v>11</v>
      </c>
      <c r="M21" s="227"/>
      <c r="N21" s="152">
        <f>+N20*0.18</f>
        <v>648.9</v>
      </c>
      <c r="O21" s="91"/>
    </row>
    <row r="22" spans="1:26" ht="25.5" customHeight="1">
      <c r="A22" s="1"/>
      <c r="B22" s="92"/>
      <c r="C22" s="83"/>
      <c r="D22" s="85"/>
      <c r="E22" s="85"/>
      <c r="F22" s="227" t="s">
        <v>13</v>
      </c>
      <c r="G22" s="227"/>
      <c r="H22" s="153">
        <f>SUM(H20:H21)</f>
        <v>1475</v>
      </c>
      <c r="I22" s="227" t="s">
        <v>13</v>
      </c>
      <c r="J22" s="227"/>
      <c r="K22" s="154">
        <f>SUM(K20:K21)</f>
        <v>1659.9999917199998</v>
      </c>
      <c r="L22" s="227" t="s">
        <v>13</v>
      </c>
      <c r="M22" s="227"/>
      <c r="N22" s="152">
        <f>+N20+N21</f>
        <v>4253.8999999999996</v>
      </c>
      <c r="O22" s="91"/>
      <c r="X22" s="138"/>
      <c r="Y22" s="140"/>
    </row>
    <row r="23" spans="1:26" ht="14.25" customHeight="1">
      <c r="A23" s="1"/>
      <c r="B23" s="97"/>
      <c r="C23" s="7"/>
      <c r="D23" s="7"/>
      <c r="E23" s="7"/>
      <c r="F23" s="7"/>
      <c r="G23" s="7"/>
      <c r="H23" s="8"/>
      <c r="I23" s="7"/>
      <c r="J23" s="7"/>
      <c r="K23" s="8"/>
      <c r="L23" s="8"/>
      <c r="M23" s="8"/>
      <c r="N23" s="8"/>
      <c r="O23" s="8"/>
      <c r="P23" s="8"/>
      <c r="Q23" s="8"/>
      <c r="R23" s="7"/>
      <c r="S23" s="7"/>
      <c r="T23" s="8"/>
      <c r="U23" s="91"/>
    </row>
    <row r="24" spans="1:26" ht="14.25" customHeight="1">
      <c r="A24" s="1"/>
      <c r="B24" s="98"/>
      <c r="C24" s="3"/>
      <c r="D24" s="3"/>
      <c r="E24" s="3"/>
      <c r="F24" s="9"/>
      <c r="G24" s="9"/>
      <c r="H24" s="9"/>
      <c r="I24" s="9"/>
      <c r="J24" s="9"/>
      <c r="K24" s="9"/>
      <c r="L24" s="9"/>
      <c r="M24" s="9"/>
      <c r="N24" s="135"/>
      <c r="O24" s="10"/>
      <c r="P24" s="10"/>
      <c r="Q24" s="207"/>
      <c r="R24" s="208"/>
      <c r="S24" s="70"/>
      <c r="T24" s="10"/>
      <c r="U24" s="91"/>
    </row>
    <row r="25" spans="1:26" ht="33" customHeight="1">
      <c r="A25" s="1"/>
      <c r="B25" s="174" t="s">
        <v>14</v>
      </c>
      <c r="C25" s="175"/>
      <c r="D25" s="71" t="s">
        <v>151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91"/>
    </row>
    <row r="26" spans="1:26" ht="30.6" customHeight="1">
      <c r="A26" s="1"/>
      <c r="B26" s="163" t="s">
        <v>15</v>
      </c>
      <c r="C26" s="164"/>
      <c r="D26" s="72">
        <v>0.4</v>
      </c>
      <c r="E26" s="72"/>
      <c r="F26" s="73" t="s">
        <v>144</v>
      </c>
      <c r="G26" s="78" cm="1">
        <f t="array" ref="G26">_xlfn.IFS(F26=PUNTAJES!$E$9,PUNTAJES!$F$9,F26=PUNTAJES!$E$10,PUNTAJES!$F$10,F26=PUNTAJES!$E$11,PUNTAJES!$F$11,F26=PUNTAJES!$E$12,PUNTAJES!$F$12,F26=PUNTAJES!$E$13,PUNTAJES!$F$13)</f>
        <v>4</v>
      </c>
      <c r="H26" s="79">
        <f>D26*G26</f>
        <v>1.6</v>
      </c>
      <c r="I26" s="73" t="s">
        <v>144</v>
      </c>
      <c r="J26" s="78" cm="1">
        <f t="array" ref="J26">_xlfn.IFS(I26=PUNTAJES!$E$9,PUNTAJES!$F$9,I26=PUNTAJES!$E$10,PUNTAJES!$F$10,I26=PUNTAJES!$E$11,PUNTAJES!$F$11,I26=PUNTAJES!$E$12,PUNTAJES!$F$12,I26=PUNTAJES!$E$13,PUNTAJES!$F$13)</f>
        <v>4</v>
      </c>
      <c r="K26" s="136">
        <f>D26*J26</f>
        <v>1.6</v>
      </c>
      <c r="L26" s="73" t="s">
        <v>141</v>
      </c>
      <c r="M26" s="78" cm="1">
        <f t="array" ref="M26">_xlfn.IFS(L26=PUNTAJES!$E$9,PUNTAJES!$F$9,L26=PUNTAJES!$E$10,PUNTAJES!$F$10,L26=PUNTAJES!$E$11,PUNTAJES!$F$11,L26=PUNTAJES!$E$12,PUNTAJES!$F$12,L26=PUNTAJES!$E$13,PUNTAJES!$F$13)</f>
        <v>3</v>
      </c>
      <c r="N26" s="118">
        <f>M26*D26</f>
        <v>1.2000000000000002</v>
      </c>
      <c r="O26" s="91"/>
    </row>
    <row r="27" spans="1:26" ht="30.6" customHeight="1">
      <c r="A27" s="1"/>
      <c r="B27" s="163" t="s">
        <v>152</v>
      </c>
      <c r="C27" s="164"/>
      <c r="D27" s="72">
        <v>0.2</v>
      </c>
      <c r="E27" s="72"/>
      <c r="F27" s="74" t="s">
        <v>123</v>
      </c>
      <c r="G27" s="80" cm="1">
        <f t="array" ref="G27">_xlfn.IFS(F27=PUNTAJES!$B$4,PUNTAJES!$C$4,F27=PUNTAJES!$B$5,PUNTAJES!$C$5,F27=PUNTAJES!$B$6,PUNTAJES!$C$6,F27=PUNTAJES!$B$7,PUNTAJES!$C$7,F27=PUNTAJES!$B$8,PUNTAJES!$C$8,F27=PUNTAJES!$B$9,PUNTAJES!$C$9)</f>
        <v>5</v>
      </c>
      <c r="H27" s="79">
        <f t="shared" ref="H27:H31" si="3">D27*G27</f>
        <v>1</v>
      </c>
      <c r="I27" s="74" t="s">
        <v>126</v>
      </c>
      <c r="J27" s="80" cm="1">
        <f t="array" ref="J27">_xlfn.IFS(I27=PUNTAJES!$B$4,PUNTAJES!$C$4,I27=PUNTAJES!$B$5,PUNTAJES!$C$5,I27=PUNTAJES!$B$6,PUNTAJES!$C$6,I27=PUNTAJES!$B$7,PUNTAJES!$C$7,I27=PUNTAJES!$B$8,PUNTAJES!$C$8,I27=PUNTAJES!$B$9,PUNTAJES!$C$9)</f>
        <v>4</v>
      </c>
      <c r="K27" s="136">
        <f t="shared" ref="K27:K31" si="4">D27*J27</f>
        <v>0.8</v>
      </c>
      <c r="L27" s="74" t="s">
        <v>123</v>
      </c>
      <c r="M27" s="80" cm="1">
        <f t="array" ref="M27">_xlfn.IFS(L27=PUNTAJES!$B$4,PUNTAJES!$C$4,L27=PUNTAJES!$B$5,PUNTAJES!$C$5,L27=PUNTAJES!$B$6,PUNTAJES!$C$6,L27=PUNTAJES!$B$7,PUNTAJES!$C$7,L27=PUNTAJES!$B$8,PUNTAJES!$C$8,L27=PUNTAJES!$B$9,PUNTAJES!$C$9)</f>
        <v>5</v>
      </c>
      <c r="N27" s="118">
        <f>M27*D27</f>
        <v>1</v>
      </c>
      <c r="O27" s="91"/>
    </row>
    <row r="28" spans="1:26" ht="30.6" customHeight="1">
      <c r="A28" s="2"/>
      <c r="B28" s="163" t="s">
        <v>140</v>
      </c>
      <c r="C28" s="164"/>
      <c r="D28" s="75">
        <v>0.1</v>
      </c>
      <c r="E28" s="75"/>
      <c r="F28" s="76" t="s">
        <v>143</v>
      </c>
      <c r="G28" s="81" cm="1">
        <f t="array" ref="G28">_xlfn.IFS(F28=PUNTAJES!$B$12,PUNTAJES!$C$12,F28=PUNTAJES!$B$13,PUNTAJES!$C$13,F28=PUNTAJES!$B$14,PUNTAJES!$C$14,F28=PUNTAJES!$B$15,PUNTAJES!$C$15,F28=PUNTAJES!$B$16,PUNTAJES!$C$16)</f>
        <v>5</v>
      </c>
      <c r="H28" s="79">
        <f t="shared" si="3"/>
        <v>0.5</v>
      </c>
      <c r="I28" s="76" t="s">
        <v>146</v>
      </c>
      <c r="J28" s="81" cm="1">
        <f t="array" ref="J28">_xlfn.IFS(I28=PUNTAJES!$B$12,PUNTAJES!$C$12,I28=PUNTAJES!$B$13,PUNTAJES!$C$13,I28=PUNTAJES!$B$14,PUNTAJES!$C$14,I28=PUNTAJES!$B$15,PUNTAJES!$C$15,I28=PUNTAJES!$B$16,PUNTAJES!$C$16)</f>
        <v>4</v>
      </c>
      <c r="K28" s="136">
        <f t="shared" si="4"/>
        <v>0.4</v>
      </c>
      <c r="L28" s="76" t="s">
        <v>146</v>
      </c>
      <c r="M28" s="81" cm="1">
        <f t="array" ref="M28">_xlfn.IFS(L28=PUNTAJES!$B$12,PUNTAJES!$C$12,L28=PUNTAJES!$B$13,PUNTAJES!$C$13,L28=PUNTAJES!$B$14,PUNTAJES!$C$14,L28=PUNTAJES!$B$15,PUNTAJES!$C$15,L28=PUNTAJES!$B$16,PUNTAJES!$C$16)</f>
        <v>4</v>
      </c>
      <c r="N28" s="118">
        <f t="shared" ref="N28:N31" si="5">M28*D28</f>
        <v>0.4</v>
      </c>
      <c r="O28" s="99"/>
    </row>
    <row r="29" spans="1:26" ht="30.6" customHeight="1">
      <c r="A29" s="1"/>
      <c r="B29" s="163" t="s">
        <v>153</v>
      </c>
      <c r="C29" s="164"/>
      <c r="D29" s="72">
        <v>0.1</v>
      </c>
      <c r="E29" s="72"/>
      <c r="F29" s="74" t="s">
        <v>124</v>
      </c>
      <c r="G29" s="80" cm="1">
        <f t="array" ref="G29">_xlfn.IFS(F29=PUNTAJES!$E$4,PUNTAJES!$F$4,F29=PUNTAJES!$E$5,PUNTAJES!$F$5,F29=PUNTAJES!$E$6,PUNTAJES!$F$6)</f>
        <v>3</v>
      </c>
      <c r="H29" s="79">
        <f t="shared" si="3"/>
        <v>0.30000000000000004</v>
      </c>
      <c r="I29" s="74" t="s">
        <v>124</v>
      </c>
      <c r="J29" s="80" cm="1">
        <f t="array" ref="J29">_xlfn.IFS(I29=PUNTAJES!$E$4,PUNTAJES!$F$4,I29=PUNTAJES!$E$5,PUNTAJES!$F$5,I29=PUNTAJES!$E$6,PUNTAJES!$F$6)</f>
        <v>3</v>
      </c>
      <c r="K29" s="136">
        <f t="shared" si="4"/>
        <v>0.30000000000000004</v>
      </c>
      <c r="L29" s="74" t="s">
        <v>124</v>
      </c>
      <c r="M29" s="80" cm="1">
        <f t="array" ref="M29">_xlfn.IFS(L29=PUNTAJES!$E$4,PUNTAJES!$F$4,L29=PUNTAJES!$E$5,PUNTAJES!$F$5,L29=PUNTAJES!$E$6,PUNTAJES!$F$6)</f>
        <v>3</v>
      </c>
      <c r="N29" s="118">
        <f t="shared" si="5"/>
        <v>0.30000000000000004</v>
      </c>
      <c r="O29" s="91"/>
    </row>
    <row r="30" spans="1:26" ht="30.6" customHeight="1">
      <c r="A30" s="1"/>
      <c r="B30" s="163" t="s">
        <v>154</v>
      </c>
      <c r="C30" s="164"/>
      <c r="D30" s="72">
        <v>0.15</v>
      </c>
      <c r="E30" s="72"/>
      <c r="F30" s="74" t="s">
        <v>139</v>
      </c>
      <c r="G30" s="80" cm="1">
        <f t="array" ref="G30">_xlfn.IFS(F30=PUNTAJES!$H$9,PUNTAJES!$I$9,F30=PUNTAJES!$H$10,PUNTAJES!$I$10,F30=PUNTAJES!$H$11,PUNTAJES!$I$11,F30=PUNTAJES!$H$12,PUNTAJES!$I$12)</f>
        <v>3</v>
      </c>
      <c r="H30" s="79">
        <f t="shared" si="3"/>
        <v>0.44999999999999996</v>
      </c>
      <c r="I30" s="74" t="s">
        <v>142</v>
      </c>
      <c r="J30" s="80" cm="1">
        <f t="array" ref="J30">_xlfn.IFS(I30=PUNTAJES!$H$9,PUNTAJES!$I$9,I30=PUNTAJES!$H$10,PUNTAJES!$I$10,I30=PUNTAJES!$H$11,PUNTAJES!$I$11,I30=PUNTAJES!$H$12,PUNTAJES!$I$12)</f>
        <v>2</v>
      </c>
      <c r="K30" s="136">
        <f t="shared" si="4"/>
        <v>0.3</v>
      </c>
      <c r="L30" s="74" t="s">
        <v>142</v>
      </c>
      <c r="M30" s="80" cm="1">
        <f t="array" ref="M30">_xlfn.IFS(L30=PUNTAJES!$H$9,PUNTAJES!$I$9,L30=PUNTAJES!$H$10,PUNTAJES!$I$10,L30=PUNTAJES!$H$11,PUNTAJES!$I$11,L30=PUNTAJES!$H$12,PUNTAJES!$I$12)</f>
        <v>2</v>
      </c>
      <c r="N30" s="118">
        <f t="shared" si="5"/>
        <v>0.3</v>
      </c>
      <c r="O30" s="91"/>
    </row>
    <row r="31" spans="1:26" ht="30.6" customHeight="1" thickBot="1">
      <c r="A31" s="1"/>
      <c r="B31" s="163" t="s">
        <v>155</v>
      </c>
      <c r="C31" s="164"/>
      <c r="D31" s="72">
        <v>0.05</v>
      </c>
      <c r="E31" s="72"/>
      <c r="F31" s="74" t="s">
        <v>125</v>
      </c>
      <c r="G31" s="80" cm="1">
        <f t="array" ref="G31">_xlfn.IFS(F31=PUNTAJES!$H$4,PUNTAJES!$I$4,F31=PUNTAJES!$H$5,PUNTAJES!$I$5,F31=PUNTAJES!$H$6,PUNTAJES!$I$6)</f>
        <v>3</v>
      </c>
      <c r="H31" s="107">
        <f t="shared" si="3"/>
        <v>0.15000000000000002</v>
      </c>
      <c r="I31" s="74" t="s">
        <v>125</v>
      </c>
      <c r="J31" s="80" cm="1">
        <f t="array" ref="J31">_xlfn.IFS(I31=PUNTAJES!$H$4,PUNTAJES!$I$4,I31=PUNTAJES!$H$5,PUNTAJES!$I$5,I31=PUNTAJES!$H$6,PUNTAJES!$I$6)</f>
        <v>3</v>
      </c>
      <c r="K31" s="137">
        <f t="shared" si="4"/>
        <v>0.15000000000000002</v>
      </c>
      <c r="L31" s="74" t="s">
        <v>125</v>
      </c>
      <c r="M31" s="80" cm="1">
        <f t="array" ref="M31">_xlfn.IFS(L31=PUNTAJES!$H$4,PUNTAJES!$I$4,L31=PUNTAJES!$H$5,PUNTAJES!$I$5,L31=PUNTAJES!$H$6,PUNTAJES!$I$6)</f>
        <v>3</v>
      </c>
      <c r="N31" s="118">
        <f t="shared" si="5"/>
        <v>0.15000000000000002</v>
      </c>
      <c r="O31" s="91"/>
    </row>
    <row r="32" spans="1:26" ht="30.6" customHeight="1" thickBot="1">
      <c r="A32" s="1"/>
      <c r="B32" s="163" t="s">
        <v>13</v>
      </c>
      <c r="C32" s="164"/>
      <c r="D32" s="77">
        <f>SUM(D26:D31)</f>
        <v>1</v>
      </c>
      <c r="E32" s="77"/>
      <c r="F32" s="84" t="s">
        <v>156</v>
      </c>
      <c r="G32" s="106">
        <f>SUM(G26:G31)</f>
        <v>23</v>
      </c>
      <c r="H32" s="155">
        <f>SUM(H26:H31)</f>
        <v>4.0000000000000009</v>
      </c>
      <c r="I32" s="84" t="s">
        <v>156</v>
      </c>
      <c r="J32" s="106">
        <f>SUM(J26:J31)</f>
        <v>20</v>
      </c>
      <c r="K32" s="143">
        <f>SUM(K26:K31)</f>
        <v>3.5500000000000003</v>
      </c>
      <c r="L32" s="84" t="s">
        <v>156</v>
      </c>
      <c r="M32" s="106">
        <f>SUM(M26:M31)</f>
        <v>20</v>
      </c>
      <c r="N32" s="143">
        <f>SUM(N26:N31)</f>
        <v>3.35</v>
      </c>
      <c r="O32" s="91"/>
    </row>
    <row r="33" spans="1:21" ht="31.8" customHeight="1">
      <c r="A33" s="1"/>
      <c r="B33" s="100"/>
      <c r="C33" s="172" t="s">
        <v>16</v>
      </c>
      <c r="D33" s="173"/>
      <c r="E33" s="144"/>
      <c r="F33" s="158"/>
      <c r="G33" s="159"/>
      <c r="H33" s="162"/>
      <c r="I33" s="158"/>
      <c r="J33" s="159"/>
      <c r="K33" s="162"/>
      <c r="L33" s="158"/>
      <c r="M33" s="159"/>
      <c r="N33" s="162"/>
      <c r="O33" s="158"/>
      <c r="P33" s="159"/>
      <c r="Q33" s="162"/>
      <c r="R33" s="158"/>
      <c r="S33" s="159"/>
      <c r="T33" s="162"/>
      <c r="U33" s="91"/>
    </row>
    <row r="34" spans="1:21" ht="31.8" customHeight="1">
      <c r="A34" s="1"/>
      <c r="B34" s="100"/>
      <c r="C34" s="169" t="s">
        <v>158</v>
      </c>
      <c r="D34" s="171"/>
      <c r="E34" s="145"/>
      <c r="F34" s="158"/>
      <c r="G34" s="159"/>
      <c r="H34" s="160"/>
      <c r="I34" s="158"/>
      <c r="J34" s="159"/>
      <c r="K34" s="160"/>
      <c r="L34" s="158"/>
      <c r="M34" s="159"/>
      <c r="N34" s="160"/>
      <c r="O34" s="158"/>
      <c r="P34" s="159"/>
      <c r="Q34" s="160"/>
      <c r="R34" s="158"/>
      <c r="S34" s="159"/>
      <c r="T34" s="160"/>
      <c r="U34" s="91"/>
    </row>
    <row r="35" spans="1:21" ht="31.8" customHeight="1">
      <c r="A35" s="1"/>
      <c r="B35" s="100"/>
      <c r="C35" s="169" t="s">
        <v>17</v>
      </c>
      <c r="D35" s="170"/>
      <c r="E35" s="146"/>
      <c r="F35" s="158"/>
      <c r="G35" s="159"/>
      <c r="H35" s="160"/>
      <c r="I35" s="158"/>
      <c r="J35" s="159"/>
      <c r="K35" s="160"/>
      <c r="L35" s="158"/>
      <c r="M35" s="159"/>
      <c r="N35" s="160"/>
      <c r="O35" s="158"/>
      <c r="P35" s="159"/>
      <c r="Q35" s="160"/>
      <c r="R35" s="158"/>
      <c r="S35" s="159"/>
      <c r="T35" s="160"/>
      <c r="U35" s="91"/>
    </row>
    <row r="36" spans="1:21" ht="36.6" customHeight="1">
      <c r="A36" s="1"/>
      <c r="B36" s="98"/>
      <c r="C36" s="3"/>
      <c r="D36" s="3"/>
      <c r="E36" s="3"/>
      <c r="F36" s="11"/>
      <c r="G36" s="11"/>
      <c r="H36" s="11"/>
      <c r="I36" s="11"/>
      <c r="J36" s="11"/>
      <c r="K36" s="11"/>
      <c r="L36" s="11"/>
      <c r="M36" s="11"/>
      <c r="N36" s="11"/>
      <c r="O36" s="209"/>
      <c r="P36" s="210"/>
      <c r="Q36" s="211"/>
      <c r="R36" s="11"/>
      <c r="S36" s="11"/>
      <c r="T36" s="11"/>
      <c r="U36" s="91"/>
    </row>
    <row r="37" spans="1:21" ht="29.4" customHeight="1">
      <c r="A37" s="2"/>
      <c r="B37" s="235" t="s">
        <v>18</v>
      </c>
      <c r="C37" s="208"/>
      <c r="D37" s="208"/>
      <c r="E37" s="70"/>
      <c r="F37" s="232" t="s">
        <v>192</v>
      </c>
      <c r="G37" s="232"/>
      <c r="H37" s="233"/>
      <c r="I37" s="233"/>
      <c r="J37" s="233"/>
      <c r="K37" s="233"/>
      <c r="L37" s="233"/>
      <c r="M37" s="233"/>
      <c r="N37" s="233"/>
      <c r="O37" s="233"/>
      <c r="P37" s="233"/>
      <c r="Q37" s="233"/>
      <c r="R37" s="233"/>
      <c r="S37" s="233"/>
      <c r="T37" s="233"/>
      <c r="U37" s="99"/>
    </row>
    <row r="38" spans="1:21" ht="14.25" customHeight="1">
      <c r="A38" s="2"/>
      <c r="B38" s="101"/>
      <c r="C38" s="12"/>
      <c r="D38" s="12"/>
      <c r="E38" s="12"/>
      <c r="F38" s="233"/>
      <c r="G38" s="233"/>
      <c r="H38" s="234"/>
      <c r="I38" s="234"/>
      <c r="J38" s="234"/>
      <c r="K38" s="234"/>
      <c r="L38" s="234"/>
      <c r="M38" s="234"/>
      <c r="N38" s="234"/>
      <c r="O38" s="234"/>
      <c r="P38" s="234"/>
      <c r="Q38" s="234"/>
      <c r="R38" s="234"/>
      <c r="S38" s="234"/>
      <c r="T38" s="233"/>
      <c r="U38" s="99"/>
    </row>
    <row r="39" spans="1:21" ht="14.25" customHeight="1">
      <c r="A39" s="2"/>
      <c r="B39" s="98"/>
      <c r="C39" s="13"/>
      <c r="D39" s="13"/>
      <c r="E39" s="1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99"/>
    </row>
    <row r="40" spans="1:21" ht="14.25" customHeight="1" thickBot="1">
      <c r="A40" s="1"/>
      <c r="B40" s="102"/>
      <c r="C40" s="103"/>
      <c r="D40" s="103"/>
      <c r="E40" s="103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5"/>
    </row>
    <row r="41" spans="1:21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</sheetData>
  <mergeCells count="82">
    <mergeCell ref="L18:M18"/>
    <mergeCell ref="I19:J19"/>
    <mergeCell ref="L19:M19"/>
    <mergeCell ref="F20:G20"/>
    <mergeCell ref="C15:D15"/>
    <mergeCell ref="F15:G15"/>
    <mergeCell ref="I15:J15"/>
    <mergeCell ref="L15:M15"/>
    <mergeCell ref="C16:D16"/>
    <mergeCell ref="F16:G16"/>
    <mergeCell ref="I16:J16"/>
    <mergeCell ref="L16:M16"/>
    <mergeCell ref="C17:D17"/>
    <mergeCell ref="F17:G17"/>
    <mergeCell ref="I17:J17"/>
    <mergeCell ref="L17:M17"/>
    <mergeCell ref="C18:D18"/>
    <mergeCell ref="F18:G18"/>
    <mergeCell ref="I18:J18"/>
    <mergeCell ref="R2:T5"/>
    <mergeCell ref="C8:T8"/>
    <mergeCell ref="C9:T9"/>
    <mergeCell ref="C7:T7"/>
    <mergeCell ref="I12:K12"/>
    <mergeCell ref="C2:Q3"/>
    <mergeCell ref="L12:N12"/>
    <mergeCell ref="F12:H12"/>
    <mergeCell ref="F37:T39"/>
    <mergeCell ref="B37:D37"/>
    <mergeCell ref="B31:C31"/>
    <mergeCell ref="B32:C32"/>
    <mergeCell ref="C35:D35"/>
    <mergeCell ref="C33:D33"/>
    <mergeCell ref="C34:D34"/>
    <mergeCell ref="F34:H34"/>
    <mergeCell ref="I34:K34"/>
    <mergeCell ref="O34:Q34"/>
    <mergeCell ref="R33:T33"/>
    <mergeCell ref="R35:T35"/>
    <mergeCell ref="F33:H33"/>
    <mergeCell ref="F35:H35"/>
    <mergeCell ref="I33:K33"/>
    <mergeCell ref="I35:K35"/>
    <mergeCell ref="L13:N13"/>
    <mergeCell ref="L14:M14"/>
    <mergeCell ref="E13:E14"/>
    <mergeCell ref="B27:C27"/>
    <mergeCell ref="B26:C26"/>
    <mergeCell ref="I20:J20"/>
    <mergeCell ref="I21:J21"/>
    <mergeCell ref="I22:J22"/>
    <mergeCell ref="F21:G21"/>
    <mergeCell ref="F22:G22"/>
    <mergeCell ref="B25:C25"/>
    <mergeCell ref="L20:M20"/>
    <mergeCell ref="L21:M21"/>
    <mergeCell ref="L22:M22"/>
    <mergeCell ref="C19:D19"/>
    <mergeCell ref="F19:G19"/>
    <mergeCell ref="O36:Q36"/>
    <mergeCell ref="L33:N33"/>
    <mergeCell ref="L34:N34"/>
    <mergeCell ref="L35:N35"/>
    <mergeCell ref="B2:B5"/>
    <mergeCell ref="C4:Q5"/>
    <mergeCell ref="O12:Q12"/>
    <mergeCell ref="F13:H13"/>
    <mergeCell ref="B13:B14"/>
    <mergeCell ref="F14:G14"/>
    <mergeCell ref="I14:J14"/>
    <mergeCell ref="C13:D14"/>
    <mergeCell ref="I13:K13"/>
    <mergeCell ref="C10:T10"/>
    <mergeCell ref="C11:T11"/>
    <mergeCell ref="R12:T12"/>
    <mergeCell ref="Q24:R24"/>
    <mergeCell ref="R34:T34"/>
    <mergeCell ref="O35:Q35"/>
    <mergeCell ref="O33:Q33"/>
    <mergeCell ref="B28:C28"/>
    <mergeCell ref="B29:C29"/>
    <mergeCell ref="B30:C30"/>
  </mergeCells>
  <conditionalFormatting sqref="H25 K25:T25 H36:T36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F26 I26 L26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F27 I27 L27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F28 I28 L28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F29 I29 L29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F30 I30 L30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F31 I31 L31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08" t="s">
        <v>163</v>
      </c>
      <c r="C21" s="109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4" t="s">
        <v>100</v>
      </c>
      <c r="C2" s="265"/>
      <c r="D2" s="265"/>
      <c r="E2" s="265"/>
      <c r="F2" s="266"/>
    </row>
    <row r="3" spans="2:6" ht="15" thickBot="1">
      <c r="B3" s="258" t="s">
        <v>99</v>
      </c>
      <c r="C3" s="259"/>
      <c r="D3" s="259"/>
      <c r="E3" s="259"/>
      <c r="F3" s="260"/>
    </row>
    <row r="4" spans="2:6" ht="15" thickBot="1">
      <c r="B4" s="261" t="s">
        <v>97</v>
      </c>
      <c r="C4" s="262"/>
      <c r="D4" s="262"/>
      <c r="E4" s="262"/>
      <c r="F4" s="263"/>
    </row>
    <row r="5" spans="2:6" ht="15" thickBot="1">
      <c r="B5" s="261" t="s">
        <v>98</v>
      </c>
      <c r="C5" s="262"/>
      <c r="D5" s="262"/>
      <c r="E5" s="262"/>
      <c r="F5" s="263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50">
        <v>1</v>
      </c>
      <c r="C7" s="248" t="s">
        <v>91</v>
      </c>
      <c r="D7" s="28" t="s">
        <v>61</v>
      </c>
      <c r="E7" s="26">
        <v>5</v>
      </c>
      <c r="F7" s="255"/>
    </row>
    <row r="8" spans="2:6" ht="26.25" customHeight="1">
      <c r="B8" s="251"/>
      <c r="C8" s="249"/>
      <c r="D8" s="29" t="s">
        <v>62</v>
      </c>
      <c r="E8" s="24">
        <v>4</v>
      </c>
      <c r="F8" s="256"/>
    </row>
    <row r="9" spans="2:6" ht="26.25" customHeight="1">
      <c r="B9" s="251"/>
      <c r="C9" s="249"/>
      <c r="D9" s="29" t="s">
        <v>63</v>
      </c>
      <c r="E9" s="24">
        <v>3</v>
      </c>
      <c r="F9" s="256"/>
    </row>
    <row r="10" spans="2:6" ht="26.25" customHeight="1">
      <c r="B10" s="251"/>
      <c r="C10" s="249"/>
      <c r="D10" s="29" t="s">
        <v>64</v>
      </c>
      <c r="E10" s="24">
        <v>2</v>
      </c>
      <c r="F10" s="256"/>
    </row>
    <row r="11" spans="2:6" ht="26.25" customHeight="1" thickBot="1">
      <c r="B11" s="251"/>
      <c r="C11" s="249"/>
      <c r="D11" s="30" t="s">
        <v>65</v>
      </c>
      <c r="E11" s="27">
        <v>1</v>
      </c>
      <c r="F11" s="257"/>
    </row>
    <row r="12" spans="2:6" ht="26.25" customHeight="1">
      <c r="B12" s="250">
        <v>2</v>
      </c>
      <c r="C12" s="248" t="s">
        <v>92</v>
      </c>
      <c r="D12" s="28" t="s">
        <v>66</v>
      </c>
      <c r="E12" s="26">
        <v>5</v>
      </c>
      <c r="F12" s="255"/>
    </row>
    <row r="13" spans="2:6" ht="26.25" customHeight="1">
      <c r="B13" s="251"/>
      <c r="C13" s="249"/>
      <c r="D13" s="29" t="s">
        <v>67</v>
      </c>
      <c r="E13" s="24">
        <v>4</v>
      </c>
      <c r="F13" s="256"/>
    </row>
    <row r="14" spans="2:6" ht="26.25" customHeight="1">
      <c r="B14" s="251"/>
      <c r="C14" s="249"/>
      <c r="D14" s="29" t="s">
        <v>68</v>
      </c>
      <c r="E14" s="24">
        <v>3</v>
      </c>
      <c r="F14" s="256"/>
    </row>
    <row r="15" spans="2:6" ht="26.25" customHeight="1">
      <c r="B15" s="251"/>
      <c r="C15" s="249"/>
      <c r="D15" s="29" t="s">
        <v>69</v>
      </c>
      <c r="E15" s="24">
        <v>2</v>
      </c>
      <c r="F15" s="256"/>
    </row>
    <row r="16" spans="2:6" ht="26.25" customHeight="1" thickBot="1">
      <c r="B16" s="251"/>
      <c r="C16" s="249"/>
      <c r="D16" s="30" t="s">
        <v>70</v>
      </c>
      <c r="E16" s="27">
        <v>1</v>
      </c>
      <c r="F16" s="257"/>
    </row>
    <row r="17" spans="2:6" ht="26.25" customHeight="1">
      <c r="B17" s="250">
        <v>3</v>
      </c>
      <c r="C17" s="248" t="s">
        <v>93</v>
      </c>
      <c r="D17" s="28" t="s">
        <v>71</v>
      </c>
      <c r="E17" s="26">
        <v>5</v>
      </c>
      <c r="F17" s="255"/>
    </row>
    <row r="18" spans="2:6" ht="26.25" customHeight="1">
      <c r="B18" s="251"/>
      <c r="C18" s="249"/>
      <c r="D18" s="29" t="s">
        <v>72</v>
      </c>
      <c r="E18" s="24">
        <v>4</v>
      </c>
      <c r="F18" s="256"/>
    </row>
    <row r="19" spans="2:6" ht="26.25" customHeight="1">
      <c r="B19" s="251"/>
      <c r="C19" s="249"/>
      <c r="D19" s="29" t="s">
        <v>74</v>
      </c>
      <c r="E19" s="24">
        <v>3</v>
      </c>
      <c r="F19" s="256"/>
    </row>
    <row r="20" spans="2:6" ht="26.25" customHeight="1">
      <c r="B20" s="251"/>
      <c r="C20" s="249"/>
      <c r="D20" s="29" t="s">
        <v>75</v>
      </c>
      <c r="E20" s="24">
        <v>2</v>
      </c>
      <c r="F20" s="256"/>
    </row>
    <row r="21" spans="2:6" ht="26.25" customHeight="1" thickBot="1">
      <c r="B21" s="251"/>
      <c r="C21" s="249"/>
      <c r="D21" s="30" t="s">
        <v>73</v>
      </c>
      <c r="E21" s="27">
        <v>1</v>
      </c>
      <c r="F21" s="257"/>
    </row>
    <row r="22" spans="2:6" ht="26.25" customHeight="1">
      <c r="B22" s="250">
        <v>4</v>
      </c>
      <c r="C22" s="248" t="s">
        <v>94</v>
      </c>
      <c r="D22" s="28" t="s">
        <v>78</v>
      </c>
      <c r="E22" s="26">
        <v>5</v>
      </c>
      <c r="F22" s="255"/>
    </row>
    <row r="23" spans="2:6" ht="26.25" customHeight="1">
      <c r="B23" s="251"/>
      <c r="C23" s="249"/>
      <c r="D23" s="29" t="s">
        <v>79</v>
      </c>
      <c r="E23" s="24">
        <v>4</v>
      </c>
      <c r="F23" s="256"/>
    </row>
    <row r="24" spans="2:6" ht="26.25" customHeight="1">
      <c r="B24" s="251"/>
      <c r="C24" s="249"/>
      <c r="D24" s="29" t="s">
        <v>76</v>
      </c>
      <c r="E24" s="24">
        <v>3</v>
      </c>
      <c r="F24" s="256"/>
    </row>
    <row r="25" spans="2:6" ht="26.25" customHeight="1">
      <c r="B25" s="251"/>
      <c r="C25" s="249"/>
      <c r="D25" s="29" t="s">
        <v>77</v>
      </c>
      <c r="E25" s="24">
        <v>2</v>
      </c>
      <c r="F25" s="256"/>
    </row>
    <row r="26" spans="2:6" ht="26.25" customHeight="1" thickBot="1">
      <c r="B26" s="251"/>
      <c r="C26" s="249"/>
      <c r="D26" s="30" t="s">
        <v>80</v>
      </c>
      <c r="E26" s="27">
        <v>1</v>
      </c>
      <c r="F26" s="257"/>
    </row>
    <row r="27" spans="2:6" ht="27.6">
      <c r="B27" s="250">
        <v>5</v>
      </c>
      <c r="C27" s="248" t="s">
        <v>95</v>
      </c>
      <c r="D27" s="28" t="s">
        <v>81</v>
      </c>
      <c r="E27" s="26">
        <v>5</v>
      </c>
      <c r="F27" s="255"/>
    </row>
    <row r="28" spans="2:6" ht="27.6">
      <c r="B28" s="251"/>
      <c r="C28" s="249"/>
      <c r="D28" s="29" t="s">
        <v>83</v>
      </c>
      <c r="E28" s="24">
        <v>4</v>
      </c>
      <c r="F28" s="256"/>
    </row>
    <row r="29" spans="2:6" ht="27.6">
      <c r="B29" s="251"/>
      <c r="C29" s="249"/>
      <c r="D29" s="29" t="s">
        <v>82</v>
      </c>
      <c r="E29" s="24">
        <v>3</v>
      </c>
      <c r="F29" s="256"/>
    </row>
    <row r="30" spans="2:6" ht="41.4">
      <c r="B30" s="251"/>
      <c r="C30" s="249"/>
      <c r="D30" s="29" t="s">
        <v>84</v>
      </c>
      <c r="E30" s="24">
        <v>2</v>
      </c>
      <c r="F30" s="256"/>
    </row>
    <row r="31" spans="2:6" ht="55.8" thickBot="1">
      <c r="B31" s="251"/>
      <c r="C31" s="249"/>
      <c r="D31" s="30" t="s">
        <v>85</v>
      </c>
      <c r="E31" s="27">
        <v>1</v>
      </c>
      <c r="F31" s="257"/>
    </row>
    <row r="32" spans="2:6" ht="27.6">
      <c r="B32" s="250">
        <v>6</v>
      </c>
      <c r="C32" s="248" t="s">
        <v>96</v>
      </c>
      <c r="D32" s="28" t="s">
        <v>86</v>
      </c>
      <c r="E32" s="26">
        <v>5</v>
      </c>
      <c r="F32" s="255"/>
    </row>
    <row r="33" spans="2:6" ht="41.4">
      <c r="B33" s="251"/>
      <c r="C33" s="252"/>
      <c r="D33" s="29" t="s">
        <v>87</v>
      </c>
      <c r="E33" s="24">
        <v>4</v>
      </c>
      <c r="F33" s="256"/>
    </row>
    <row r="34" spans="2:6" ht="27.6">
      <c r="B34" s="251"/>
      <c r="C34" s="252"/>
      <c r="D34" s="29" t="s">
        <v>88</v>
      </c>
      <c r="E34" s="24">
        <v>3</v>
      </c>
      <c r="F34" s="256"/>
    </row>
    <row r="35" spans="2:6" ht="41.4">
      <c r="B35" s="251"/>
      <c r="C35" s="252"/>
      <c r="D35" s="29" t="s">
        <v>89</v>
      </c>
      <c r="E35" s="24">
        <v>2</v>
      </c>
      <c r="F35" s="256"/>
    </row>
    <row r="36" spans="2:6" ht="42" thickBot="1">
      <c r="B36" s="254"/>
      <c r="C36" s="253"/>
      <c r="D36" s="31" t="s">
        <v>90</v>
      </c>
      <c r="E36" s="25">
        <v>1</v>
      </c>
      <c r="F36" s="257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2025-11-05T16:11:29Z</dcterms:modified>
</cp:coreProperties>
</file>