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89" documentId="14_{3D689B38-457E-4451-9921-C5C260C00A65}" xr6:coauthVersionLast="47" xr6:coauthVersionMax="47" xr10:uidLastSave="{7F5F70A5-F828-4919-A37D-0F523436ACB1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0" l="1"/>
  <c r="M17" i="10" s="1"/>
  <c r="K16" i="10"/>
  <c r="K15" i="10"/>
  <c r="H15" i="10"/>
  <c r="M15" i="10"/>
  <c r="M16" i="10"/>
  <c r="J15" i="10"/>
  <c r="J16" i="10"/>
  <c r="G16" i="10"/>
  <c r="G15" i="10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J17" i="10"/>
  <c r="J18" i="10" s="1"/>
  <c r="G17" i="10"/>
  <c r="G18" i="10" s="1"/>
  <c r="I30" i="10" a="1"/>
  <c r="I30" i="10" s="1"/>
  <c r="J30" i="10" s="1"/>
  <c r="F30" i="10" a="1"/>
  <c r="F30" i="10" s="1"/>
  <c r="G30" i="10" s="1"/>
  <c r="I28" i="10" a="1"/>
  <c r="I28" i="10" s="1"/>
  <c r="J28" i="10" s="1"/>
  <c r="F28" i="10" a="1"/>
  <c r="F28" i="10" s="1"/>
  <c r="G28" i="10" s="1"/>
  <c r="D31" i="10"/>
  <c r="I29" i="10" a="1"/>
  <c r="I29" i="10" s="1"/>
  <c r="J29" i="10" s="1"/>
  <c r="F29" i="10" a="1"/>
  <c r="F29" i="10" s="1"/>
  <c r="G29" i="10" s="1"/>
  <c r="I27" i="10" a="1"/>
  <c r="I27" i="10" s="1"/>
  <c r="J27" i="10" s="1"/>
  <c r="F27" i="10" a="1"/>
  <c r="F27" i="10" s="1"/>
  <c r="G27" i="10" s="1"/>
  <c r="I26" i="10" a="1"/>
  <c r="I26" i="10" s="1"/>
  <c r="J26" i="10" s="1"/>
  <c r="F26" i="10" a="1"/>
  <c r="F26" i="10" s="1"/>
  <c r="G26" i="10" s="1"/>
  <c r="I25" i="10" a="1"/>
  <c r="I25" i="10" s="1"/>
  <c r="J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L31" i="10" l="1"/>
  <c r="M25" i="10"/>
  <c r="M31" i="10" s="1"/>
  <c r="J19" i="10"/>
  <c r="J21" i="10" s="1"/>
  <c r="G19" i="10"/>
  <c r="G21" i="10" s="1"/>
  <c r="I31" i="10"/>
  <c r="J31" i="10"/>
  <c r="F31" i="10"/>
  <c r="G25" i="10"/>
  <c r="G31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<sst xmlns="http://schemas.openxmlformats.org/spreadsheetml/2006/main" count="304" uniqueCount="182">
  <si>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</si>
  <si>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</si>
  <si>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</si>
  <si>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</si>
  <si>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</si>
  <si>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</si>
  <si>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</si>
  <si>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</si>
  <si>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</si>
  <si>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</si>
  <si>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</si>
  <si>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</si>
  <si>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</si>
  <si>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</si>
  <si>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</si>
  <si>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</si>
  <si>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</si>
  <si>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</si>
  <si>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</si>
  <si>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</si>
  <si>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</si>
  <si>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</si>
  <si>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</si>
  <si>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</si>
  <si>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</si>
  <si>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</si>
  <si>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</si>
  <si>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</si>
  <si>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</si>
  <si>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</si>
  <si>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</si>
  <si>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</si>
  <si>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</si>
  <si>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</si>
  <si>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</si>
  <si>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</si>
  <si>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</si>
  <si>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</si>
  <si>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</si>
  <si>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</si>
  <si>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</si>
  <si>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</si>
  <si>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</si>
  <si>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</si>
  <si>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</si>
  <si>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</si>
  <si>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</si>
  <si>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</si>
  <si>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</si>
  <si>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</si>
  <si>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</si>
  <si>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</si>
  <si>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</si>
  <si>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</si>
  <si>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</si>
  <si>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</si>
  <si>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</si>
  <si>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</si>
  <si>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</si>
  <si>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</si>
  <si>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</si>
  <si>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</si>
  <si>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</si>
  <si>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</si>
  <si>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</si>
  <si>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</si>
  <si>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</si>
  <si>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</si>
  <si>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</si>
  <si>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</si>
  <si>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</si>
  <si>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</si>
  <si>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</si>
  <si>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</si>
  <si>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</si>
  <si>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</si>
  <si>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</si>
  <si>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</si>
  <si>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</si>
  <si>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</si>
  <si>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</si>
  <si>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</si>
  <si>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</si>
  <si>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</si>
  <si>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</si>
  <si>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</si>
  <si>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</si>
  <si>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</si>
  <si>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</si>
  <si>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</si>
  <si>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</si>
  <si>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</si>
  <si>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</si>
  <si>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</si>
  <si>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</si>
  <si>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</si>
  <si>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</si>
  <si>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</si>
  <si>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</si>
  <si>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</si>
  <si>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</si>
  <si>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</si>
  <si>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</si>
  <si>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</si>
  <si>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</si>
  <si>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</si>
  <si>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</si>
  <si>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</si>
  <si>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</si>
  <si>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</si>
  <si>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</si>
  <si>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</si>
  <si>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</si>
  <si>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</si>
  <si>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</si>
  <si>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</si>
  <si>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</si>
  <si>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</si>
  <si>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</si>
  <si>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</si>
  <si>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</si>
  <si>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</si>
  <si>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</si>
  <si>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</si>
  <si>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</si>
  <si>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</si>
  <si>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</si>
  <si>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</si>
  <si>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</si>
  <si>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</si>
  <si>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</si>
  <si>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</si>
  <si>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</si>
  <si>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</si>
  <si>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</si>
  <si>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</si>
  <si>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</si>
  <si>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</si>
  <si>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</si>
  <si>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</si>
  <si>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</si>
  <si>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</si>
  <si>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</si>
  <si>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</si>
  <si>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</si>
  <si>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</si>
  <si>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</si>
  <si>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</si>
  <si>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</si>
  <si>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</si>
  <si>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</si>
  <si>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</si>
  <si>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</si>
  <si>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</si>
  <si>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</si>
  <si>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</si>
  <si>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</si>
  <si>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</si>
  <si>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</si>
  <si>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</si>
  <si>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</si>
  <si>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</si>
  <si>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</si>
  <si>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</si>
  <si>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</si>
  <si>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</si>
  <si>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</si>
  <si>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</si>
  <si>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</si>
  <si>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</si>
  <si>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</si>
  <si>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</si>
  <si>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Pago al contado (factura anticipo)</t>
  </si>
  <si>
    <t>CAMBIO 3.56</t>
  </si>
  <si>
    <t>Maria Virginia Cabrera Díaz</t>
  </si>
  <si>
    <t>UNIDAD (BIENES)</t>
  </si>
  <si>
    <t>Se procedió a solicitar con Roal, por tener el precio mas bajo, ser un proveedor local, lo que no me representa gastos de flete, tiene disponibilidad inmediata y sobre todo me da condición de pago al crédito.</t>
  </si>
  <si>
    <t>CELDA DE CARGA ILEC CAPACIDAD 500KG MARCA: KELI. MATERIAL: ACERO INOX PROTECCIÓN: IP68</t>
  </si>
  <si>
    <t>SERVICIO DE INSTALACIÓN DE CELDA DE CARGA EN BALANZA TIPO TOLVA</t>
  </si>
  <si>
    <t>ANTONIO FLORES MARTINEZ</t>
  </si>
  <si>
    <t>QCP</t>
  </si>
  <si>
    <t xml:space="preserve">dscto 5%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</si>
</sst>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4"/>
      <color indexed="6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12" fillId="0" borderId="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9" fontId="46" fillId="0" borderId="28" xfId="3" applyNumberFormat="1" applyFont="1" applyBorder="1" applyAlignment="1">
      <alignment horizontal="center" vertical="center"/>
    </xf>
    <xf numFmtId="169" fontId="46" fillId="0" borderId="28" xfId="3" applyNumberFormat="1" applyFont="1" applyBorder="1" applyAlignment="1">
      <alignment horizontal="center" vertical="center" wrapText="1"/>
    </xf>
    <xf numFmtId="44" fontId="42" fillId="0" borderId="66" xfId="2" applyFont="1" applyBorder="1" applyAlignment="1">
      <alignment horizontal="center" vertical="center"/>
    </xf>
    <xf numFmtId="44" fontId="42" fillId="0" borderId="67" xfId="2" applyFont="1" applyBorder="1" applyAlignment="1">
      <alignment horizontal="center" vertical="center"/>
    </xf>
    <xf numFmtId="167" fontId="0" fillId="0" borderId="0" xfId="0" applyNumberFormat="1"/>
    <xf numFmtId="2" fontId="32" fillId="15" borderId="16" xfId="0" applyNumberFormat="1" applyFont="1" applyFill="1" applyBorder="1" applyAlignment="1">
      <alignment horizontal="center" vertical="center"/>
    </xf>
    <xf numFmtId="49" fontId="46" fillId="0" borderId="28" xfId="3" applyNumberFormat="1" applyFont="1" applyBorder="1" applyAlignment="1">
      <alignment horizontal="left" vertical="center" wrapText="1"/>
    </xf>
    <xf numFmtId="167" fontId="42" fillId="0" borderId="28" xfId="2" applyNumberFormat="1" applyFont="1" applyBorder="1" applyAlignment="1">
      <alignment vertical="center" wrapText="1"/>
    </xf>
    <xf numFmtId="10" fontId="0" fillId="0" borderId="0" xfId="0" applyNumberFormat="1"/>
    <xf numFmtId="167" fontId="42" fillId="0" borderId="28" xfId="0" applyNumberFormat="1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4" fontId="43" fillId="0" borderId="2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F70E01EF-39E9-472B-8EF8-8B5AEA04260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8"/>
  <sheetViews>
    <sheetView tabSelected="1" topLeftCell="B7" zoomScale="50" zoomScaleNormal="50" zoomScaleSheetLayoutView="50" workbookViewId="0">
      <selection activeCell="N18" sqref="N18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8"/>
      <c r="C2" s="151" t="s">
        <v>160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01"/>
    </row>
    <row r="3" spans="1:20" ht="33" customHeight="1">
      <c r="A3" s="1"/>
      <c r="B3" s="149"/>
      <c r="C3" s="153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02"/>
    </row>
    <row r="4" spans="1:20" ht="33" customHeight="1">
      <c r="A4" s="1"/>
      <c r="B4" s="149"/>
      <c r="C4" s="155" t="s">
        <v>0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02"/>
    </row>
    <row r="5" spans="1:20" ht="33" customHeight="1">
      <c r="A5" s="1"/>
      <c r="B5" s="150"/>
      <c r="C5" s="153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102"/>
    </row>
    <row r="7" spans="1:20" ht="33" customHeight="1">
      <c r="A7" s="1"/>
      <c r="B7" s="126" t="s">
        <v>1</v>
      </c>
      <c r="C7" s="157" t="s">
        <v>174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02"/>
    </row>
    <row r="8" spans="1:20" ht="33" customHeight="1">
      <c r="A8" s="1"/>
      <c r="B8" s="126" t="s">
        <v>2</v>
      </c>
      <c r="C8" s="159">
        <v>45905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02"/>
    </row>
    <row r="9" spans="1:20" ht="33" customHeight="1">
      <c r="A9" s="1"/>
      <c r="B9" s="126" t="s">
        <v>3</v>
      </c>
      <c r="C9" s="159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02"/>
    </row>
    <row r="10" spans="1:20" ht="33" customHeight="1">
      <c r="A10" s="1"/>
      <c r="B10" s="126" t="s">
        <v>4</v>
      </c>
      <c r="C10" s="159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02"/>
    </row>
    <row r="11" spans="1:20" ht="33" customHeight="1">
      <c r="A11" s="1"/>
      <c r="B11" s="126" t="s">
        <v>5</v>
      </c>
      <c r="C11" s="160">
        <v>3.71</v>
      </c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02"/>
    </row>
    <row r="12" spans="1:20" ht="14.25" customHeight="1">
      <c r="A12" s="1"/>
      <c r="B12" s="105"/>
      <c r="C12" s="5"/>
      <c r="D12" s="6"/>
      <c r="E12" s="161"/>
      <c r="F12" s="161"/>
      <c r="G12" s="162"/>
      <c r="H12" s="161"/>
      <c r="I12" s="161"/>
      <c r="J12" s="162"/>
      <c r="K12" s="161"/>
      <c r="L12" s="161"/>
      <c r="M12" s="162"/>
      <c r="N12" s="161"/>
      <c r="O12" s="161"/>
      <c r="P12" s="162"/>
      <c r="Q12" s="161"/>
      <c r="R12" s="161"/>
      <c r="S12" s="162"/>
      <c r="T12" s="102"/>
    </row>
    <row r="13" spans="1:20" ht="52.8" customHeight="1">
      <c r="A13" s="1"/>
      <c r="B13" s="167"/>
      <c r="C13" s="169" t="s">
        <v>6</v>
      </c>
      <c r="D13" s="169" t="s">
        <v>7</v>
      </c>
      <c r="E13" s="171" t="s">
        <v>171</v>
      </c>
      <c r="F13" s="172"/>
      <c r="G13" s="173"/>
      <c r="H13" s="174" t="s">
        <v>179</v>
      </c>
      <c r="I13" s="175"/>
      <c r="J13" s="176"/>
      <c r="K13" s="194" t="s">
        <v>180</v>
      </c>
      <c r="L13" s="195"/>
      <c r="M13" s="196"/>
      <c r="N13" s="102"/>
    </row>
    <row r="14" spans="1:20" ht="33.6" customHeight="1">
      <c r="A14" s="1"/>
      <c r="B14" s="168"/>
      <c r="C14" s="170"/>
      <c r="D14" s="170"/>
      <c r="E14" s="163" t="s">
        <v>10</v>
      </c>
      <c r="F14" s="164"/>
      <c r="G14" s="124" t="s">
        <v>11</v>
      </c>
      <c r="H14" s="165" t="s">
        <v>10</v>
      </c>
      <c r="I14" s="166"/>
      <c r="J14" s="125" t="s">
        <v>11</v>
      </c>
      <c r="K14" s="197" t="s">
        <v>10</v>
      </c>
      <c r="L14" s="198"/>
      <c r="M14" s="94" t="s">
        <v>11</v>
      </c>
      <c r="N14" s="102"/>
    </row>
    <row r="15" spans="1:20" ht="69.599999999999994" customHeight="1">
      <c r="A15" s="1"/>
      <c r="B15" s="144" t="s">
        <v>177</v>
      </c>
      <c r="C15" s="138">
        <v>1</v>
      </c>
      <c r="D15" s="139" t="s">
        <v>175</v>
      </c>
      <c r="E15" s="147"/>
      <c r="F15" s="147"/>
      <c r="G15" s="127">
        <f>+C15*E15</f>
        <v>0</v>
      </c>
      <c r="H15" s="147">
        <f>450*3.71</f>
        <v>1669.5</v>
      </c>
      <c r="I15" s="147"/>
      <c r="J15" s="145">
        <f>+C15*H15</f>
        <v>1669.5</v>
      </c>
      <c r="K15" s="147">
        <f>600*3.53</f>
        <v>2118</v>
      </c>
      <c r="L15" s="147"/>
      <c r="M15" s="127">
        <f>+K15*C15</f>
        <v>2118</v>
      </c>
      <c r="N15" s="102"/>
    </row>
    <row r="16" spans="1:20" ht="69.599999999999994" customHeight="1">
      <c r="A16" s="1"/>
      <c r="B16" s="144" t="s">
        <v>178</v>
      </c>
      <c r="C16" s="138">
        <v>1</v>
      </c>
      <c r="D16" s="139" t="s">
        <v>175</v>
      </c>
      <c r="E16" s="147"/>
      <c r="F16" s="147"/>
      <c r="G16" s="127">
        <f>+C16*E16</f>
        <v>0</v>
      </c>
      <c r="H16" s="147">
        <v>400</v>
      </c>
      <c r="I16" s="147"/>
      <c r="J16" s="145">
        <f>+C16*H16</f>
        <v>400</v>
      </c>
      <c r="K16" s="147">
        <f>250*3.53</f>
        <v>882.5</v>
      </c>
      <c r="L16" s="147"/>
      <c r="M16" s="127">
        <f>+K16*C16</f>
        <v>882.5</v>
      </c>
      <c r="N16" s="102"/>
    </row>
    <row r="17" spans="1:16" ht="69.599999999999994" customHeight="1">
      <c r="A17" s="1"/>
      <c r="B17" s="144" t="s">
        <v>178</v>
      </c>
      <c r="C17" s="138">
        <v>1</v>
      </c>
      <c r="D17" s="139" t="s">
        <v>175</v>
      </c>
      <c r="E17" s="147"/>
      <c r="F17" s="147"/>
      <c r="G17" s="127">
        <f>+C17*E17</f>
        <v>0</v>
      </c>
      <c r="H17" s="147">
        <v>1987.5</v>
      </c>
      <c r="I17" s="147"/>
      <c r="J17" s="145">
        <f>+C17*H17</f>
        <v>1987.5</v>
      </c>
      <c r="K17" s="147">
        <f>320*3.53</f>
        <v>1129.5999999999999</v>
      </c>
      <c r="L17" s="147"/>
      <c r="M17" s="127">
        <f>+K17*C17</f>
        <v>1129.5999999999999</v>
      </c>
      <c r="N17" s="140" t="s">
        <v>181</v>
      </c>
    </row>
    <row r="18" spans="1:16" ht="25.5" customHeight="1">
      <c r="A18" s="1"/>
      <c r="B18" s="107"/>
      <c r="C18" s="82"/>
      <c r="D18" s="85"/>
      <c r="E18" s="201" t="s">
        <v>12</v>
      </c>
      <c r="F18" s="201"/>
      <c r="G18" s="128">
        <f>SUM(G17:G17)</f>
        <v>0</v>
      </c>
      <c r="H18" s="201" t="s">
        <v>12</v>
      </c>
      <c r="I18" s="201"/>
      <c r="J18" s="132">
        <f>SUM(J15:J17)</f>
        <v>4057</v>
      </c>
      <c r="K18" s="177" t="s">
        <v>12</v>
      </c>
      <c r="L18" s="177"/>
      <c r="M18" s="140">
        <v>3923.5950000000003</v>
      </c>
      <c r="N18" s="141"/>
      <c r="P18" s="146"/>
    </row>
    <row r="19" spans="1:16" ht="25.5" customHeight="1">
      <c r="A19" s="1"/>
      <c r="B19" s="103"/>
      <c r="C19" s="82"/>
      <c r="D19" s="85"/>
      <c r="E19" s="177" t="s">
        <v>13</v>
      </c>
      <c r="F19" s="177"/>
      <c r="G19" s="129">
        <f>+G18*0.18</f>
        <v>0</v>
      </c>
      <c r="H19" s="177" t="s">
        <v>13</v>
      </c>
      <c r="I19" s="177"/>
      <c r="J19" s="133">
        <f>J18*0.18</f>
        <v>730.26</v>
      </c>
      <c r="K19" s="177" t="s">
        <v>13</v>
      </c>
      <c r="L19" s="177"/>
      <c r="M19" s="141">
        <v>706.24710000000005</v>
      </c>
      <c r="N19" s="141"/>
    </row>
    <row r="20" spans="1:16" ht="25.5" customHeight="1">
      <c r="A20" s="1"/>
      <c r="B20" s="103"/>
      <c r="C20" s="82"/>
      <c r="D20" s="85"/>
      <c r="E20" s="177" t="s">
        <v>14</v>
      </c>
      <c r="F20" s="177"/>
      <c r="G20" s="129"/>
      <c r="H20" s="177" t="s">
        <v>14</v>
      </c>
      <c r="I20" s="177"/>
      <c r="J20" s="133"/>
      <c r="K20" s="177" t="s">
        <v>173</v>
      </c>
      <c r="L20" s="177"/>
      <c r="M20" s="131"/>
      <c r="N20" s="141"/>
      <c r="P20" s="142"/>
    </row>
    <row r="21" spans="1:16" ht="25.5" customHeight="1">
      <c r="A21" s="1"/>
      <c r="B21" s="103"/>
      <c r="C21" s="83"/>
      <c r="D21" s="85"/>
      <c r="E21" s="177" t="s">
        <v>15</v>
      </c>
      <c r="F21" s="177"/>
      <c r="G21" s="129">
        <f>+G18+G19</f>
        <v>0</v>
      </c>
      <c r="H21" s="177" t="s">
        <v>15</v>
      </c>
      <c r="I21" s="177"/>
      <c r="J21" s="133">
        <f>SUM(J18:J20)</f>
        <v>4787.26</v>
      </c>
      <c r="K21" s="177" t="s">
        <v>15</v>
      </c>
      <c r="L21" s="177"/>
      <c r="M21" s="134">
        <v>4629.8420999999998</v>
      </c>
      <c r="N21" s="141"/>
    </row>
    <row r="22" spans="1:16" ht="14.25" customHeight="1">
      <c r="A22" s="1"/>
      <c r="B22" s="108"/>
      <c r="C22" s="7"/>
      <c r="D22" s="7"/>
      <c r="E22" s="7"/>
      <c r="F22" s="7"/>
      <c r="G22" s="8"/>
      <c r="H22" s="7"/>
      <c r="I22" s="7"/>
      <c r="J22" s="8"/>
      <c r="K22" s="8"/>
      <c r="L22" s="8"/>
      <c r="M22" s="130"/>
      <c r="N22" s="102"/>
    </row>
    <row r="23" spans="1:16" ht="14.25" customHeight="1">
      <c r="A23" s="1"/>
      <c r="B23" s="109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102"/>
    </row>
    <row r="24" spans="1:16" ht="33" customHeight="1">
      <c r="A24" s="1"/>
      <c r="B24" s="199" t="s">
        <v>16</v>
      </c>
      <c r="C24" s="200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102"/>
    </row>
    <row r="25" spans="1:16" ht="30.6" customHeight="1">
      <c r="A25" s="1"/>
      <c r="B25" s="182" t="s">
        <v>17</v>
      </c>
      <c r="C25" s="183"/>
      <c r="D25" s="72">
        <v>0.4</v>
      </c>
      <c r="E25" s="73" t="s">
        <v>139</v>
      </c>
      <c r="F25" s="78" cm="1">
        <f t="array" ref="F25">_xlfn.IFS(E25=PUNTAJES!$E$9,PUNTAJES!$F$9,E25=PUNTAJES!$E$10,PUNTAJES!$F$10,E25=PUNTAJES!$E$11,PUNTAJES!$F$11,E25=PUNTAJES!$E$12,PUNTAJES!$F$12,E25=PUNTAJES!$E$13,PUNTAJES!$F$13)</f>
        <v>1</v>
      </c>
      <c r="G25" s="79">
        <f>D25*F25</f>
        <v>0.4</v>
      </c>
      <c r="H25" s="73" t="s">
        <v>144</v>
      </c>
      <c r="I25" s="78" cm="1">
        <f t="array" ref="I25">_xlfn.IFS(H25=PUNTAJES!$E$9,PUNTAJES!$F$9,H25=PUNTAJES!$E$10,PUNTAJES!$F$10,H25=PUNTAJES!$E$11,PUNTAJES!$F$11,H25=PUNTAJES!$E$12,PUNTAJES!$F$12,H25=PUNTAJES!$E$13,PUNTAJES!$F$13)</f>
        <v>3</v>
      </c>
      <c r="J25" s="135">
        <f>D25*I25</f>
        <v>1.2000000000000002</v>
      </c>
      <c r="K25" s="73" t="s">
        <v>144</v>
      </c>
      <c r="L25" s="78" cm="1">
        <f t="array" ref="L25">_xlfn.IFS(K25=PUNTAJES!$E$9,PUNTAJES!$F$9,K25=PUNTAJES!$E$10,PUNTAJES!$F$10,K25=PUNTAJES!$E$11,PUNTAJES!$F$11,K25=PUNTAJES!$E$12,PUNTAJES!$F$12,K25=PUNTAJES!$E$13,PUNTAJES!$F$13)</f>
        <v>3</v>
      </c>
      <c r="M25" s="135">
        <f>+L25*A25</f>
        <v>0</v>
      </c>
      <c r="N25" s="102"/>
    </row>
    <row r="26" spans="1:16" ht="30.6" customHeight="1">
      <c r="A26" s="1"/>
      <c r="B26" s="182" t="s">
        <v>155</v>
      </c>
      <c r="C26" s="183"/>
      <c r="D26" s="72">
        <v>0.2</v>
      </c>
      <c r="E26" s="74" t="s">
        <v>138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0</v>
      </c>
      <c r="G26" s="79">
        <f t="shared" ref="G26:G30" si="0">D26*F26</f>
        <v>0</v>
      </c>
      <c r="H26" s="74" t="s">
        <v>138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0</v>
      </c>
      <c r="J26" s="135">
        <f t="shared" ref="J26:J30" si="1">D26*I26</f>
        <v>0</v>
      </c>
      <c r="K26" s="74" t="s">
        <v>172</v>
      </c>
      <c r="L26" s="80" cm="1">
        <f t="array" ref="L26">_xlfn.IFS(K26=PUNTAJES!$B$4,PUNTAJES!$C$4,K26=PUNTAJES!$B$5,PUNTAJES!$C$5,K26=PUNTAJES!$B$6,PUNTAJES!$C$6,K26=PUNTAJES!$B$7,PUNTAJES!$C$7,K26=PUNTAJES!$B$8,PUNTAJES!$C$8,K26=PUNTAJES!$B$9,PUNTAJES!$C$9)</f>
        <v>2</v>
      </c>
      <c r="M26" s="135">
        <f t="shared" ref="M26:M29" si="2">+L26*A26</f>
        <v>0</v>
      </c>
      <c r="N26" s="102"/>
    </row>
    <row r="27" spans="1:16" ht="30.6" customHeight="1">
      <c r="A27" s="2"/>
      <c r="B27" s="182" t="s">
        <v>143</v>
      </c>
      <c r="C27" s="183"/>
      <c r="D27" s="75">
        <v>0.1</v>
      </c>
      <c r="E27" s="76" t="s">
        <v>153</v>
      </c>
      <c r="F27" s="81" cm="1">
        <f t="array" ref="F27">_xlfn.IFS(E27=PUNTAJES!$B$12,PUNTAJES!$C$12,E27=PUNTAJES!$B$13,PUNTAJES!$C$13,E27=PUNTAJES!$B$14,PUNTAJES!$C$14,E27=PUNTAJES!$B$15,PUNTAJES!$C$15,E27=PUNTAJES!$B$16,PUNTAJES!$C$16)</f>
        <v>1</v>
      </c>
      <c r="G27" s="79">
        <f t="shared" si="0"/>
        <v>0.1</v>
      </c>
      <c r="H27" s="76" t="s">
        <v>151</v>
      </c>
      <c r="I27" s="81" cm="1">
        <f t="array" ref="I27">_xlfn.IFS(H27=PUNTAJES!$B$12,PUNTAJES!$C$12,H27=PUNTAJES!$B$13,PUNTAJES!$C$13,H27=PUNTAJES!$B$14,PUNTAJES!$C$14,H27=PUNTAJES!$B$15,PUNTAJES!$C$15,H27=PUNTAJES!$B$16,PUNTAJES!$C$16)</f>
        <v>3</v>
      </c>
      <c r="J27" s="135">
        <f t="shared" si="1"/>
        <v>0.30000000000000004</v>
      </c>
      <c r="K27" s="76" t="s">
        <v>151</v>
      </c>
      <c r="L27" s="81" cm="1">
        <f t="array" ref="L27">_xlfn.IFS(K27=PUNTAJES!$B$12,PUNTAJES!$C$12,K27=PUNTAJES!$B$13,PUNTAJES!$C$13,K27=PUNTAJES!$B$14,PUNTAJES!$C$14,K27=PUNTAJES!$B$15,PUNTAJES!$C$15,K27=PUNTAJES!$B$16,PUNTAJES!$C$16)</f>
        <v>3</v>
      </c>
      <c r="M27" s="135">
        <f t="shared" si="2"/>
        <v>0</v>
      </c>
      <c r="N27" s="110"/>
    </row>
    <row r="28" spans="1:16" ht="30.6" customHeight="1">
      <c r="A28" s="1"/>
      <c r="B28" s="182" t="s">
        <v>163</v>
      </c>
      <c r="C28" s="183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79">
        <f t="shared" si="0"/>
        <v>0</v>
      </c>
      <c r="H28" s="74" t="s">
        <v>165</v>
      </c>
      <c r="I28" s="80" cm="1">
        <f t="array" ref="I28">_xlfn.IFS(H28=PUNTAJES!$B$19,PUNTAJES!$C$19,H28=PUNTAJES!$B$20,PUNTAJES!$C$20,H28=PUNTAJES!$B$21,PUNTAJES!$C$21)</f>
        <v>5</v>
      </c>
      <c r="J28" s="135">
        <f t="shared" si="1"/>
        <v>0.75</v>
      </c>
      <c r="K28" s="74" t="s">
        <v>165</v>
      </c>
      <c r="L28" s="80" cm="1">
        <f t="array" ref="L28">_xlfn.IFS(K28=PUNTAJES!$B$19,PUNTAJES!$C$19,K28=PUNTAJES!$B$20,PUNTAJES!$C$20,K28=PUNTAJES!$B$21,PUNTAJES!$C$21)</f>
        <v>5</v>
      </c>
      <c r="M28" s="135">
        <f t="shared" si="2"/>
        <v>0</v>
      </c>
      <c r="N28" s="102"/>
    </row>
    <row r="29" spans="1:16" ht="30.6" customHeight="1">
      <c r="A29" s="1"/>
      <c r="B29" s="182" t="s">
        <v>157</v>
      </c>
      <c r="C29" s="183"/>
      <c r="D29" s="72">
        <v>0.05</v>
      </c>
      <c r="E29" s="74" t="s">
        <v>148</v>
      </c>
      <c r="F29" s="80" cm="1">
        <f t="array" ref="F29">_xlfn.IFS(E29=PUNTAJES!$H$9,PUNTAJES!$I$9,E29=PUNTAJES!$H$10,PUNTAJES!$I$10,E29=PUNTAJES!$H$11,PUNTAJES!$I$11,E29=PUNTAJES!$H$12,PUNTAJES!$I$12)</f>
        <v>1</v>
      </c>
      <c r="G29" s="79">
        <f t="shared" si="0"/>
        <v>0.05</v>
      </c>
      <c r="H29" s="74" t="s">
        <v>145</v>
      </c>
      <c r="I29" s="80" cm="1">
        <f t="array" ref="I29">_xlfn.IFS(H29=PUNTAJES!$H$9,PUNTAJES!$I$9,H29=PUNTAJES!$H$10,PUNTAJES!$I$10,H29=PUNTAJES!$H$11,PUNTAJES!$I$11,H29=PUNTAJES!$H$12,PUNTAJES!$I$12)</f>
        <v>2</v>
      </c>
      <c r="J29" s="135">
        <f t="shared" si="1"/>
        <v>0.1</v>
      </c>
      <c r="K29" s="74" t="s">
        <v>145</v>
      </c>
      <c r="L29" s="80" cm="1">
        <f t="array" ref="L29">_xlfn.IFS(K29=PUNTAJES!$H$9,PUNTAJES!$I$9,K29=PUNTAJES!$H$10,PUNTAJES!$I$10,K29=PUNTAJES!$H$11,PUNTAJES!$I$11,K29=PUNTAJES!$H$12,PUNTAJES!$I$12)</f>
        <v>2</v>
      </c>
      <c r="M29" s="135">
        <f t="shared" si="2"/>
        <v>0</v>
      </c>
      <c r="N29" s="102"/>
    </row>
    <row r="30" spans="1:16" ht="30.6" customHeight="1" thickBot="1">
      <c r="A30" s="1"/>
      <c r="B30" s="182" t="s">
        <v>124</v>
      </c>
      <c r="C30" s="183"/>
      <c r="D30" s="72">
        <v>0.1</v>
      </c>
      <c r="E30" s="74" t="s">
        <v>133</v>
      </c>
      <c r="F30" s="80" cm="1">
        <f t="array" ref="F30">_xlfn.IFS(E30=PUNTAJES!$E$4,PUNTAJES!$F$4,E30=PUNTAJES!$E$5,PUNTAJES!$F$5,E30=PUNTAJES!$E$6,PUNTAJES!$F$6)</f>
        <v>1</v>
      </c>
      <c r="G30" s="120">
        <f t="shared" si="0"/>
        <v>0.1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6">
        <f t="shared" si="1"/>
        <v>0.30000000000000004</v>
      </c>
      <c r="K30" s="74" t="s">
        <v>127</v>
      </c>
      <c r="L30" s="80" cm="1">
        <f t="array" ref="L30">_xlfn.IFS(K30=PUNTAJES!$E$4,PUNTAJES!$F$4,K30=PUNTAJES!$E$5,PUNTAJES!$F$5,K30=PUNTAJES!$E$6,PUNTAJES!$F$6)</f>
        <v>3</v>
      </c>
      <c r="M30" s="136">
        <f>+L30*A30</f>
        <v>0</v>
      </c>
      <c r="N30" s="102"/>
    </row>
    <row r="31" spans="1:16" ht="30.6" customHeight="1" thickBot="1">
      <c r="A31" s="1"/>
      <c r="B31" s="182" t="s">
        <v>15</v>
      </c>
      <c r="C31" s="183"/>
      <c r="D31" s="77">
        <f>SUM(D25:D30)</f>
        <v>1.0000000000000002</v>
      </c>
      <c r="E31" s="84" t="s">
        <v>159</v>
      </c>
      <c r="F31" s="119">
        <f>SUM(F25:F30)</f>
        <v>4</v>
      </c>
      <c r="G31" s="121">
        <f>SUM(G25:G30)</f>
        <v>0.65</v>
      </c>
      <c r="H31" s="84" t="s">
        <v>159</v>
      </c>
      <c r="I31" s="119">
        <f>SUM(I25:I30)</f>
        <v>16</v>
      </c>
      <c r="J31" s="137">
        <f>SUM(J25:J30)</f>
        <v>2.6500000000000004</v>
      </c>
      <c r="K31" s="84" t="s">
        <v>159</v>
      </c>
      <c r="L31" s="119">
        <f>SUM(L25:L30)</f>
        <v>18</v>
      </c>
      <c r="M31" s="143">
        <f>SUM(M25:M30)</f>
        <v>0</v>
      </c>
      <c r="N31" s="102"/>
    </row>
    <row r="32" spans="1:16" ht="31.8" customHeight="1">
      <c r="A32" s="1"/>
      <c r="B32" s="111"/>
      <c r="C32" s="191" t="s">
        <v>18</v>
      </c>
      <c r="D32" s="192"/>
      <c r="E32" s="178"/>
      <c r="F32" s="179"/>
      <c r="G32" s="180"/>
      <c r="H32" s="178"/>
      <c r="I32" s="179"/>
      <c r="J32" s="180"/>
      <c r="K32" s="178"/>
      <c r="L32" s="179"/>
      <c r="M32" s="180"/>
      <c r="N32" s="102"/>
    </row>
    <row r="33" spans="1:20" ht="31.8" customHeight="1">
      <c r="A33" s="1"/>
      <c r="B33" s="111"/>
      <c r="C33" s="189" t="s">
        <v>161</v>
      </c>
      <c r="D33" s="193"/>
      <c r="E33" s="178"/>
      <c r="F33" s="179"/>
      <c r="G33" s="181"/>
      <c r="H33" s="178"/>
      <c r="I33" s="179"/>
      <c r="J33" s="181"/>
      <c r="K33" s="178"/>
      <c r="L33" s="179"/>
      <c r="M33" s="181"/>
      <c r="N33" s="102"/>
    </row>
    <row r="34" spans="1:20" ht="31.8" customHeight="1">
      <c r="A34" s="1"/>
      <c r="B34" s="111"/>
      <c r="C34" s="189" t="s">
        <v>19</v>
      </c>
      <c r="D34" s="190"/>
      <c r="E34" s="178"/>
      <c r="F34" s="179"/>
      <c r="G34" s="181"/>
      <c r="H34" s="178"/>
      <c r="I34" s="179"/>
      <c r="J34" s="181"/>
      <c r="K34" s="178"/>
      <c r="L34" s="179"/>
      <c r="M34" s="181"/>
      <c r="N34" s="102"/>
    </row>
    <row r="35" spans="1:20" ht="36.6" customHeight="1">
      <c r="A35" s="1"/>
      <c r="B35" s="109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02"/>
    </row>
    <row r="36" spans="1:20" ht="29.4" customHeight="1">
      <c r="A36" s="2"/>
      <c r="B36" s="184" t="s">
        <v>20</v>
      </c>
      <c r="C36" s="185"/>
      <c r="D36" s="185"/>
      <c r="E36" s="186" t="s">
        <v>176</v>
      </c>
      <c r="F36" s="186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10"/>
    </row>
    <row r="37" spans="1:20" ht="33.6" customHeight="1">
      <c r="A37" s="2"/>
      <c r="B37" s="112"/>
      <c r="C37" s="12"/>
      <c r="D37" s="12"/>
      <c r="E37" s="187"/>
      <c r="F37" s="187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10"/>
    </row>
    <row r="38" spans="1:20" ht="27.6" customHeight="1">
      <c r="A38" s="2"/>
      <c r="B38" s="109"/>
      <c r="C38" s="13"/>
      <c r="D38" s="13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10"/>
    </row>
    <row r="39" spans="1:20" ht="14.25" customHeight="1" thickBot="1">
      <c r="A39" s="1"/>
      <c r="B39" s="113"/>
      <c r="C39" s="114"/>
      <c r="D39" s="114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6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</sheetData>
  <mergeCells count="65">
    <mergeCell ref="H17:I17"/>
    <mergeCell ref="H33:J33"/>
    <mergeCell ref="K13:M13"/>
    <mergeCell ref="K14:L14"/>
    <mergeCell ref="K17:L17"/>
    <mergeCell ref="B27:C27"/>
    <mergeCell ref="E19:F19"/>
    <mergeCell ref="H19:I19"/>
    <mergeCell ref="E20:F20"/>
    <mergeCell ref="H20:I20"/>
    <mergeCell ref="E21:F21"/>
    <mergeCell ref="H21:I21"/>
    <mergeCell ref="B24:C24"/>
    <mergeCell ref="B25:C25"/>
    <mergeCell ref="B26:C26"/>
    <mergeCell ref="E18:F18"/>
    <mergeCell ref="H18:I18"/>
    <mergeCell ref="E17:F17"/>
    <mergeCell ref="K33:M33"/>
    <mergeCell ref="B28:C28"/>
    <mergeCell ref="B36:D36"/>
    <mergeCell ref="E36:S38"/>
    <mergeCell ref="C34:D34"/>
    <mergeCell ref="E34:G34"/>
    <mergeCell ref="H34:J34"/>
    <mergeCell ref="B30:C30"/>
    <mergeCell ref="B31:C31"/>
    <mergeCell ref="C32:D32"/>
    <mergeCell ref="E32:G32"/>
    <mergeCell ref="H32:J32"/>
    <mergeCell ref="C33:D33"/>
    <mergeCell ref="E33:G33"/>
    <mergeCell ref="B29:C29"/>
    <mergeCell ref="K34:M34"/>
    <mergeCell ref="K18:L18"/>
    <mergeCell ref="K19:L19"/>
    <mergeCell ref="K20:L20"/>
    <mergeCell ref="K21:L21"/>
    <mergeCell ref="K32:M32"/>
    <mergeCell ref="E14:F14"/>
    <mergeCell ref="H14:I14"/>
    <mergeCell ref="B13:B14"/>
    <mergeCell ref="C13:C14"/>
    <mergeCell ref="D13:D14"/>
    <mergeCell ref="E13:G13"/>
    <mergeCell ref="H13:J13"/>
    <mergeCell ref="C10:S10"/>
    <mergeCell ref="C11:S11"/>
    <mergeCell ref="E12:G12"/>
    <mergeCell ref="H12:J12"/>
    <mergeCell ref="Q12:S12"/>
    <mergeCell ref="N12:P12"/>
    <mergeCell ref="K12:M12"/>
    <mergeCell ref="B2:B5"/>
    <mergeCell ref="C2:S3"/>
    <mergeCell ref="C4:S5"/>
    <mergeCell ref="C7:S7"/>
    <mergeCell ref="C9:S9"/>
    <mergeCell ref="C8:S8"/>
    <mergeCell ref="E16:F16"/>
    <mergeCell ref="H16:I16"/>
    <mergeCell ref="K16:L16"/>
    <mergeCell ref="E15:F15"/>
    <mergeCell ref="H15:I15"/>
    <mergeCell ref="K15:L15"/>
  </mergeCells>
  <conditionalFormatting sqref="G24 J24:M24 G35:M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8"/>
      <c r="C2" s="151" t="s">
        <v>160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230"/>
      <c r="Q2" s="202"/>
      <c r="R2" s="203"/>
      <c r="S2" s="204"/>
      <c r="T2" s="101"/>
    </row>
    <row r="3" spans="1:20" ht="33" customHeight="1">
      <c r="A3" s="1"/>
      <c r="B3" s="149"/>
      <c r="C3" s="153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231"/>
      <c r="Q3" s="205"/>
      <c r="R3" s="206"/>
      <c r="S3" s="206"/>
      <c r="T3" s="102"/>
    </row>
    <row r="4" spans="1:20" ht="33" customHeight="1">
      <c r="A4" s="1"/>
      <c r="B4" s="149"/>
      <c r="C4" s="155" t="s">
        <v>0</v>
      </c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232"/>
      <c r="Q4" s="205"/>
      <c r="R4" s="206"/>
      <c r="S4" s="206"/>
      <c r="T4" s="102"/>
    </row>
    <row r="5" spans="1:20" ht="33" customHeight="1">
      <c r="A5" s="1"/>
      <c r="B5" s="150"/>
      <c r="C5" s="153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231"/>
      <c r="Q5" s="207"/>
      <c r="R5" s="208"/>
      <c r="S5" s="208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57" t="s">
        <v>121</v>
      </c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02"/>
    </row>
    <row r="8" spans="1:20" ht="33" customHeight="1">
      <c r="A8" s="1"/>
      <c r="B8" s="104" t="s">
        <v>2</v>
      </c>
      <c r="C8" s="159">
        <v>45555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02"/>
    </row>
    <row r="9" spans="1:20" ht="33" customHeight="1">
      <c r="A9" s="1"/>
      <c r="B9" s="104" t="s">
        <v>3</v>
      </c>
      <c r="C9" s="159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02"/>
    </row>
    <row r="10" spans="1:20" ht="33" customHeight="1">
      <c r="A10" s="1"/>
      <c r="B10" s="104" t="s">
        <v>4</v>
      </c>
      <c r="C10" s="159"/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02"/>
    </row>
    <row r="11" spans="1:20" ht="33" customHeight="1">
      <c r="A11" s="1"/>
      <c r="B11" s="104" t="s">
        <v>5</v>
      </c>
      <c r="C11" s="160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02"/>
    </row>
    <row r="12" spans="1:20" ht="14.25" customHeight="1">
      <c r="A12" s="1"/>
      <c r="B12" s="105"/>
      <c r="C12" s="5"/>
      <c r="D12" s="6"/>
      <c r="E12" s="161"/>
      <c r="F12" s="161"/>
      <c r="G12" s="162"/>
      <c r="H12" s="161"/>
      <c r="I12" s="161"/>
      <c r="J12" s="162"/>
      <c r="K12" s="161"/>
      <c r="L12" s="161"/>
      <c r="M12" s="162"/>
      <c r="N12" s="218"/>
      <c r="O12" s="218"/>
      <c r="P12" s="162"/>
      <c r="Q12" s="218"/>
      <c r="R12" s="218"/>
      <c r="S12" s="162"/>
      <c r="T12" s="102"/>
    </row>
    <row r="13" spans="1:20" ht="52.8" customHeight="1">
      <c r="A13" s="1"/>
      <c r="B13" s="167"/>
      <c r="C13" s="237" t="s">
        <v>6</v>
      </c>
      <c r="D13" s="238"/>
      <c r="E13" s="171" t="s">
        <v>168</v>
      </c>
      <c r="F13" s="172"/>
      <c r="G13" s="173"/>
      <c r="H13" s="174" t="s">
        <v>169</v>
      </c>
      <c r="I13" s="175"/>
      <c r="J13" s="214"/>
      <c r="K13" s="194" t="s">
        <v>170</v>
      </c>
      <c r="L13" s="195"/>
      <c r="M13" s="196"/>
      <c r="N13" s="221" t="s">
        <v>8</v>
      </c>
      <c r="O13" s="222"/>
      <c r="P13" s="223"/>
      <c r="Q13" s="215" t="s">
        <v>9</v>
      </c>
      <c r="R13" s="216"/>
      <c r="S13" s="217"/>
      <c r="T13" s="102"/>
    </row>
    <row r="14" spans="1:20" ht="33.6" customHeight="1">
      <c r="A14" s="1"/>
      <c r="B14" s="168"/>
      <c r="C14" s="239"/>
      <c r="D14" s="240"/>
      <c r="E14" s="233" t="s">
        <v>10</v>
      </c>
      <c r="F14" s="234"/>
      <c r="G14" s="86" t="s">
        <v>11</v>
      </c>
      <c r="H14" s="235" t="s">
        <v>10</v>
      </c>
      <c r="I14" s="236"/>
      <c r="J14" s="87" t="s">
        <v>11</v>
      </c>
      <c r="K14" s="197" t="s">
        <v>10</v>
      </c>
      <c r="L14" s="198"/>
      <c r="M14" s="94" t="s">
        <v>11</v>
      </c>
      <c r="N14" s="226" t="s">
        <v>10</v>
      </c>
      <c r="O14" s="227"/>
      <c r="P14" s="95" t="s">
        <v>11</v>
      </c>
      <c r="Q14" s="247" t="s">
        <v>10</v>
      </c>
      <c r="R14" s="248"/>
      <c r="S14" s="96" t="s">
        <v>11</v>
      </c>
      <c r="T14" s="102"/>
    </row>
    <row r="15" spans="1:20" ht="54.75" customHeight="1">
      <c r="A15" s="1"/>
      <c r="B15" s="106" t="s">
        <v>162</v>
      </c>
      <c r="C15" s="245">
        <v>1</v>
      </c>
      <c r="D15" s="246"/>
      <c r="E15" s="219">
        <v>18.5</v>
      </c>
      <c r="F15" s="220"/>
      <c r="G15" s="88">
        <f>C15*E15</f>
        <v>18.5</v>
      </c>
      <c r="H15" s="229">
        <v>25</v>
      </c>
      <c r="I15" s="220"/>
      <c r="J15" s="91">
        <f>C15*H15</f>
        <v>25</v>
      </c>
      <c r="K15" s="241"/>
      <c r="L15" s="241"/>
      <c r="M15" s="97"/>
      <c r="N15" s="228"/>
      <c r="O15" s="228"/>
      <c r="P15" s="98"/>
      <c r="Q15" s="228"/>
      <c r="R15" s="228"/>
      <c r="S15" s="98"/>
      <c r="T15" s="102"/>
    </row>
    <row r="16" spans="1:20" ht="25.5" customHeight="1">
      <c r="A16" s="1"/>
      <c r="B16" s="107"/>
      <c r="C16" s="82"/>
      <c r="D16" s="85"/>
      <c r="E16" s="225" t="s">
        <v>12</v>
      </c>
      <c r="F16" s="225"/>
      <c r="G16" s="89">
        <f>SUM(G15:G15)</f>
        <v>18.5</v>
      </c>
      <c r="H16" s="225" t="s">
        <v>12</v>
      </c>
      <c r="I16" s="225"/>
      <c r="J16" s="92">
        <f>SUM(J15:J15)</f>
        <v>25</v>
      </c>
      <c r="K16" s="225" t="s">
        <v>12</v>
      </c>
      <c r="L16" s="225"/>
      <c r="M16" s="99"/>
      <c r="N16" s="225" t="s">
        <v>12</v>
      </c>
      <c r="O16" s="225"/>
      <c r="P16" s="99"/>
      <c r="Q16" s="225" t="s">
        <v>12</v>
      </c>
      <c r="R16" s="225"/>
      <c r="S16" s="99"/>
      <c r="T16" s="102"/>
    </row>
    <row r="17" spans="1:20" ht="25.5" customHeight="1">
      <c r="A17" s="1"/>
      <c r="B17" s="103"/>
      <c r="C17" s="82"/>
      <c r="D17" s="85"/>
      <c r="E17" s="225" t="s">
        <v>13</v>
      </c>
      <c r="F17" s="225"/>
      <c r="G17" s="90">
        <f>G16*0.18</f>
        <v>3.33</v>
      </c>
      <c r="H17" s="225" t="s">
        <v>13</v>
      </c>
      <c r="I17" s="225"/>
      <c r="J17" s="93">
        <f>J16*0.18</f>
        <v>4.5</v>
      </c>
      <c r="K17" s="225" t="s">
        <v>13</v>
      </c>
      <c r="L17" s="225"/>
      <c r="M17" s="99"/>
      <c r="N17" s="225" t="s">
        <v>13</v>
      </c>
      <c r="O17" s="225"/>
      <c r="P17" s="99"/>
      <c r="Q17" s="225" t="s">
        <v>13</v>
      </c>
      <c r="R17" s="225"/>
      <c r="S17" s="99"/>
      <c r="T17" s="102"/>
    </row>
    <row r="18" spans="1:20" ht="25.5" customHeight="1">
      <c r="A18" s="1"/>
      <c r="B18" s="103"/>
      <c r="C18" s="83"/>
      <c r="D18" s="85"/>
      <c r="E18" s="225" t="s">
        <v>15</v>
      </c>
      <c r="F18" s="225"/>
      <c r="G18" s="90">
        <f>SUM(G16:G17)</f>
        <v>21.83</v>
      </c>
      <c r="H18" s="225" t="s">
        <v>15</v>
      </c>
      <c r="I18" s="225"/>
      <c r="J18" s="93">
        <f>SUM(J16:J17)</f>
        <v>29.5</v>
      </c>
      <c r="K18" s="225" t="s">
        <v>15</v>
      </c>
      <c r="L18" s="225"/>
      <c r="M18" s="99"/>
      <c r="N18" s="225" t="s">
        <v>15</v>
      </c>
      <c r="O18" s="225"/>
      <c r="P18" s="99"/>
      <c r="Q18" s="225" t="s">
        <v>15</v>
      </c>
      <c r="R18" s="225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13"/>
      <c r="R20" s="70"/>
      <c r="S20" s="10"/>
      <c r="T20" s="102"/>
    </row>
    <row r="21" spans="1:20" ht="33" customHeight="1">
      <c r="A21" s="1"/>
      <c r="B21" s="199" t="s">
        <v>16</v>
      </c>
      <c r="C21" s="200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82" t="s">
        <v>17</v>
      </c>
      <c r="C22" s="18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82" t="s">
        <v>155</v>
      </c>
      <c r="C23" s="18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82" t="s">
        <v>143</v>
      </c>
      <c r="C24" s="18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82" t="s">
        <v>156</v>
      </c>
      <c r="C25" s="18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82" t="s">
        <v>157</v>
      </c>
      <c r="C26" s="18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82" t="s">
        <v>158</v>
      </c>
      <c r="C27" s="18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82" t="s">
        <v>15</v>
      </c>
      <c r="C28" s="183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91" t="s">
        <v>18</v>
      </c>
      <c r="D29" s="192"/>
      <c r="E29" s="178"/>
      <c r="F29" s="179"/>
      <c r="G29" s="180"/>
      <c r="H29" s="178"/>
      <c r="I29" s="179"/>
      <c r="J29" s="180"/>
      <c r="K29" s="178"/>
      <c r="L29" s="179"/>
      <c r="M29" s="180"/>
      <c r="N29" s="178"/>
      <c r="O29" s="179"/>
      <c r="P29" s="180"/>
      <c r="Q29" s="178"/>
      <c r="R29" s="179"/>
      <c r="S29" s="180"/>
      <c r="T29" s="102"/>
    </row>
    <row r="30" spans="1:20" ht="31.8" customHeight="1">
      <c r="A30" s="1"/>
      <c r="B30" s="111"/>
      <c r="C30" s="189" t="s">
        <v>161</v>
      </c>
      <c r="D30" s="193"/>
      <c r="E30" s="178"/>
      <c r="F30" s="179"/>
      <c r="G30" s="181"/>
      <c r="H30" s="178"/>
      <c r="I30" s="179"/>
      <c r="J30" s="181"/>
      <c r="K30" s="178"/>
      <c r="L30" s="179"/>
      <c r="M30" s="181"/>
      <c r="N30" s="178"/>
      <c r="O30" s="179"/>
      <c r="P30" s="181"/>
      <c r="Q30" s="178"/>
      <c r="R30" s="179"/>
      <c r="S30" s="181"/>
      <c r="T30" s="102"/>
    </row>
    <row r="31" spans="1:20" ht="31.8" customHeight="1">
      <c r="A31" s="1"/>
      <c r="B31" s="111"/>
      <c r="C31" s="189" t="s">
        <v>19</v>
      </c>
      <c r="D31" s="190"/>
      <c r="E31" s="178"/>
      <c r="F31" s="179"/>
      <c r="G31" s="181"/>
      <c r="H31" s="178"/>
      <c r="I31" s="179"/>
      <c r="J31" s="181"/>
      <c r="K31" s="178"/>
      <c r="L31" s="179"/>
      <c r="M31" s="181"/>
      <c r="N31" s="178"/>
      <c r="O31" s="179"/>
      <c r="P31" s="181"/>
      <c r="Q31" s="178"/>
      <c r="R31" s="179"/>
      <c r="S31" s="181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2"/>
      <c r="O32" s="243"/>
      <c r="P32" s="244"/>
      <c r="Q32" s="11"/>
      <c r="R32" s="11"/>
      <c r="S32" s="11"/>
      <c r="T32" s="102"/>
    </row>
    <row r="33" spans="1:20" ht="29.4" customHeight="1">
      <c r="A33" s="2"/>
      <c r="B33" s="212" t="s">
        <v>20</v>
      </c>
      <c r="C33" s="213"/>
      <c r="D33" s="213"/>
      <c r="E33" s="209"/>
      <c r="F33" s="209"/>
      <c r="G33" s="210"/>
      <c r="H33" s="210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110"/>
    </row>
    <row r="34" spans="1:20" ht="14.25" customHeight="1">
      <c r="A34" s="2"/>
      <c r="B34" s="112"/>
      <c r="C34" s="12"/>
      <c r="D34" s="12"/>
      <c r="E34" s="210"/>
      <c r="F34" s="210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0"/>
      <c r="T34" s="110"/>
    </row>
    <row r="35" spans="1:20" ht="14.25" customHeight="1">
      <c r="A35" s="2"/>
      <c r="B35" s="109"/>
      <c r="C35" s="13"/>
      <c r="D35" s="13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5" t="s">
        <v>102</v>
      </c>
      <c r="C2" s="256"/>
      <c r="D2" s="256"/>
      <c r="E2" s="256"/>
      <c r="F2" s="257"/>
    </row>
    <row r="3" spans="2:6" ht="15" thickBot="1">
      <c r="B3" s="249" t="s">
        <v>101</v>
      </c>
      <c r="C3" s="250"/>
      <c r="D3" s="250"/>
      <c r="E3" s="250"/>
      <c r="F3" s="251"/>
    </row>
    <row r="4" spans="2:6" ht="15" thickBot="1">
      <c r="B4" s="252" t="s">
        <v>99</v>
      </c>
      <c r="C4" s="253"/>
      <c r="D4" s="253"/>
      <c r="E4" s="253"/>
      <c r="F4" s="254"/>
    </row>
    <row r="5" spans="2:6" ht="15" thickBot="1">
      <c r="B5" s="252" t="s">
        <v>100</v>
      </c>
      <c r="C5" s="253"/>
      <c r="D5" s="253"/>
      <c r="E5" s="253"/>
      <c r="F5" s="25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3">
        <v>1</v>
      </c>
      <c r="C7" s="261" t="s">
        <v>93</v>
      </c>
      <c r="D7" s="28" t="s">
        <v>63</v>
      </c>
      <c r="E7" s="26">
        <v>5</v>
      </c>
      <c r="F7" s="258"/>
    </row>
    <row r="8" spans="2:6" ht="26.25" customHeight="1">
      <c r="B8" s="264"/>
      <c r="C8" s="262"/>
      <c r="D8" s="29" t="s">
        <v>64</v>
      </c>
      <c r="E8" s="24">
        <v>4</v>
      </c>
      <c r="F8" s="259"/>
    </row>
    <row r="9" spans="2:6" ht="26.25" customHeight="1">
      <c r="B9" s="264"/>
      <c r="C9" s="262"/>
      <c r="D9" s="29" t="s">
        <v>65</v>
      </c>
      <c r="E9" s="24">
        <v>3</v>
      </c>
      <c r="F9" s="259"/>
    </row>
    <row r="10" spans="2:6" ht="26.25" customHeight="1">
      <c r="B10" s="264"/>
      <c r="C10" s="262"/>
      <c r="D10" s="29" t="s">
        <v>66</v>
      </c>
      <c r="E10" s="24">
        <v>2</v>
      </c>
      <c r="F10" s="259"/>
    </row>
    <row r="11" spans="2:6" ht="26.25" customHeight="1" thickBot="1">
      <c r="B11" s="264"/>
      <c r="C11" s="262"/>
      <c r="D11" s="30" t="s">
        <v>67</v>
      </c>
      <c r="E11" s="27">
        <v>1</v>
      </c>
      <c r="F11" s="260"/>
    </row>
    <row r="12" spans="2:6" ht="26.25" customHeight="1">
      <c r="B12" s="263">
        <v>2</v>
      </c>
      <c r="C12" s="261" t="s">
        <v>94</v>
      </c>
      <c r="D12" s="28" t="s">
        <v>68</v>
      </c>
      <c r="E12" s="26">
        <v>5</v>
      </c>
      <c r="F12" s="258"/>
    </row>
    <row r="13" spans="2:6" ht="26.25" customHeight="1">
      <c r="B13" s="264"/>
      <c r="C13" s="262"/>
      <c r="D13" s="29" t="s">
        <v>69</v>
      </c>
      <c r="E13" s="24">
        <v>4</v>
      </c>
      <c r="F13" s="259"/>
    </row>
    <row r="14" spans="2:6" ht="26.25" customHeight="1">
      <c r="B14" s="264"/>
      <c r="C14" s="262"/>
      <c r="D14" s="29" t="s">
        <v>70</v>
      </c>
      <c r="E14" s="24">
        <v>3</v>
      </c>
      <c r="F14" s="259"/>
    </row>
    <row r="15" spans="2:6" ht="26.25" customHeight="1">
      <c r="B15" s="264"/>
      <c r="C15" s="262"/>
      <c r="D15" s="29" t="s">
        <v>71</v>
      </c>
      <c r="E15" s="24">
        <v>2</v>
      </c>
      <c r="F15" s="259"/>
    </row>
    <row r="16" spans="2:6" ht="26.25" customHeight="1" thickBot="1">
      <c r="B16" s="264"/>
      <c r="C16" s="262"/>
      <c r="D16" s="30" t="s">
        <v>72</v>
      </c>
      <c r="E16" s="27">
        <v>1</v>
      </c>
      <c r="F16" s="260"/>
    </row>
    <row r="17" spans="2:6" ht="26.25" customHeight="1">
      <c r="B17" s="263">
        <v>3</v>
      </c>
      <c r="C17" s="261" t="s">
        <v>95</v>
      </c>
      <c r="D17" s="28" t="s">
        <v>73</v>
      </c>
      <c r="E17" s="26">
        <v>5</v>
      </c>
      <c r="F17" s="258"/>
    </row>
    <row r="18" spans="2:6" ht="26.25" customHeight="1">
      <c r="B18" s="264"/>
      <c r="C18" s="262"/>
      <c r="D18" s="29" t="s">
        <v>74</v>
      </c>
      <c r="E18" s="24">
        <v>4</v>
      </c>
      <c r="F18" s="259"/>
    </row>
    <row r="19" spans="2:6" ht="26.25" customHeight="1">
      <c r="B19" s="264"/>
      <c r="C19" s="262"/>
      <c r="D19" s="29" t="s">
        <v>76</v>
      </c>
      <c r="E19" s="24">
        <v>3</v>
      </c>
      <c r="F19" s="259"/>
    </row>
    <row r="20" spans="2:6" ht="26.25" customHeight="1">
      <c r="B20" s="264"/>
      <c r="C20" s="262"/>
      <c r="D20" s="29" t="s">
        <v>77</v>
      </c>
      <c r="E20" s="24">
        <v>2</v>
      </c>
      <c r="F20" s="259"/>
    </row>
    <row r="21" spans="2:6" ht="26.25" customHeight="1" thickBot="1">
      <c r="B21" s="264"/>
      <c r="C21" s="262"/>
      <c r="D21" s="30" t="s">
        <v>75</v>
      </c>
      <c r="E21" s="27">
        <v>1</v>
      </c>
      <c r="F21" s="260"/>
    </row>
    <row r="22" spans="2:6" ht="26.25" customHeight="1">
      <c r="B22" s="263">
        <v>4</v>
      </c>
      <c r="C22" s="261" t="s">
        <v>96</v>
      </c>
      <c r="D22" s="28" t="s">
        <v>80</v>
      </c>
      <c r="E22" s="26">
        <v>5</v>
      </c>
      <c r="F22" s="258"/>
    </row>
    <row r="23" spans="2:6" ht="26.25" customHeight="1">
      <c r="B23" s="264"/>
      <c r="C23" s="262"/>
      <c r="D23" s="29" t="s">
        <v>81</v>
      </c>
      <c r="E23" s="24">
        <v>4</v>
      </c>
      <c r="F23" s="259"/>
    </row>
    <row r="24" spans="2:6" ht="26.25" customHeight="1">
      <c r="B24" s="264"/>
      <c r="C24" s="262"/>
      <c r="D24" s="29" t="s">
        <v>78</v>
      </c>
      <c r="E24" s="24">
        <v>3</v>
      </c>
      <c r="F24" s="259"/>
    </row>
    <row r="25" spans="2:6" ht="26.25" customHeight="1">
      <c r="B25" s="264"/>
      <c r="C25" s="262"/>
      <c r="D25" s="29" t="s">
        <v>79</v>
      </c>
      <c r="E25" s="24">
        <v>2</v>
      </c>
      <c r="F25" s="259"/>
    </row>
    <row r="26" spans="2:6" ht="26.25" customHeight="1" thickBot="1">
      <c r="B26" s="264"/>
      <c r="C26" s="262"/>
      <c r="D26" s="30" t="s">
        <v>82</v>
      </c>
      <c r="E26" s="27">
        <v>1</v>
      </c>
      <c r="F26" s="260"/>
    </row>
    <row r="27" spans="2:6" ht="27.6">
      <c r="B27" s="263">
        <v>5</v>
      </c>
      <c r="C27" s="261" t="s">
        <v>97</v>
      </c>
      <c r="D27" s="28" t="s">
        <v>83</v>
      </c>
      <c r="E27" s="26">
        <v>5</v>
      </c>
      <c r="F27" s="258"/>
    </row>
    <row r="28" spans="2:6" ht="27.6">
      <c r="B28" s="264"/>
      <c r="C28" s="262"/>
      <c r="D28" s="29" t="s">
        <v>85</v>
      </c>
      <c r="E28" s="24">
        <v>4</v>
      </c>
      <c r="F28" s="259"/>
    </row>
    <row r="29" spans="2:6" ht="27.6">
      <c r="B29" s="264"/>
      <c r="C29" s="262"/>
      <c r="D29" s="29" t="s">
        <v>84</v>
      </c>
      <c r="E29" s="24">
        <v>3</v>
      </c>
      <c r="F29" s="259"/>
    </row>
    <row r="30" spans="2:6" ht="41.4">
      <c r="B30" s="264"/>
      <c r="C30" s="262"/>
      <c r="D30" s="29" t="s">
        <v>86</v>
      </c>
      <c r="E30" s="24">
        <v>2</v>
      </c>
      <c r="F30" s="259"/>
    </row>
    <row r="31" spans="2:6" ht="55.8" thickBot="1">
      <c r="B31" s="264"/>
      <c r="C31" s="262"/>
      <c r="D31" s="30" t="s">
        <v>87</v>
      </c>
      <c r="E31" s="27">
        <v>1</v>
      </c>
      <c r="F31" s="260"/>
    </row>
    <row r="32" spans="2:6" ht="27.6">
      <c r="B32" s="263">
        <v>6</v>
      </c>
      <c r="C32" s="261" t="s">
        <v>98</v>
      </c>
      <c r="D32" s="28" t="s">
        <v>88</v>
      </c>
      <c r="E32" s="26">
        <v>5</v>
      </c>
      <c r="F32" s="258"/>
    </row>
    <row r="33" spans="2:6" ht="41.4">
      <c r="B33" s="264"/>
      <c r="C33" s="265"/>
      <c r="D33" s="29" t="s">
        <v>89</v>
      </c>
      <c r="E33" s="24">
        <v>4</v>
      </c>
      <c r="F33" s="259"/>
    </row>
    <row r="34" spans="2:6" ht="27.6">
      <c r="B34" s="264"/>
      <c r="C34" s="265"/>
      <c r="D34" s="29" t="s">
        <v>90</v>
      </c>
      <c r="E34" s="24">
        <v>3</v>
      </c>
      <c r="F34" s="259"/>
    </row>
    <row r="35" spans="2:6" ht="41.4">
      <c r="B35" s="264"/>
      <c r="C35" s="265"/>
      <c r="D35" s="29" t="s">
        <v>91</v>
      </c>
      <c r="E35" s="24">
        <v>2</v>
      </c>
      <c r="F35" s="259"/>
    </row>
    <row r="36" spans="2:6" ht="42" thickBot="1">
      <c r="B36" s="267"/>
      <c r="C36" s="26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2025-09-10T20:16:19Z</dcterms:modified>
</cp:coreProperties>
</file>