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EMERGENT COLD PIURA/"/>
    </mc:Choice>
  </mc:AlternateContent>
  <xr:revisionPtr revIDLastSave="0" documentId="8_{34B4D480-D859-4B91-9B2E-C98FCFB0E42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MARZO" sheetId="2" state="hidden" r:id="rId1"/>
    <sheet name="ALMACENAMIENTO" sheetId="4" r:id="rId2"/>
  </sheets>
  <definedNames>
    <definedName name="_xlnm.Print_Area" localSheetId="0">MARZO!$B$1:$P$9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K28" i="2"/>
  <c r="J28" i="2"/>
  <c r="O27" i="2"/>
  <c r="P27" i="2" s="1"/>
  <c r="M27" i="2"/>
  <c r="O26" i="2"/>
  <c r="P26" i="2" s="1"/>
  <c r="M26" i="2"/>
  <c r="O25" i="2"/>
  <c r="P25" i="2" s="1"/>
  <c r="M25" i="2"/>
  <c r="O24" i="2"/>
  <c r="P24" i="2" s="1"/>
  <c r="M24" i="2"/>
  <c r="O23" i="2"/>
  <c r="P23" i="2" s="1"/>
  <c r="M23" i="2"/>
  <c r="O22" i="2"/>
  <c r="P22" i="2" s="1"/>
  <c r="M22" i="2"/>
  <c r="O21" i="2"/>
  <c r="P21" i="2" s="1"/>
  <c r="M21" i="2"/>
  <c r="O20" i="2"/>
  <c r="P20" i="2" s="1"/>
  <c r="M20" i="2"/>
  <c r="O19" i="2"/>
  <c r="P19" i="2" s="1"/>
  <c r="M19" i="2"/>
  <c r="O18" i="2"/>
  <c r="P18" i="2" s="1"/>
  <c r="M18" i="2"/>
  <c r="O17" i="2"/>
  <c r="P17" i="2" s="1"/>
  <c r="M17" i="2"/>
  <c r="O16" i="2"/>
  <c r="P16" i="2" s="1"/>
  <c r="M16" i="2"/>
  <c r="O15" i="2"/>
  <c r="P15" i="2" s="1"/>
  <c r="M15" i="2"/>
  <c r="O14" i="2"/>
  <c r="P14" i="2" s="1"/>
  <c r="M14" i="2"/>
  <c r="O13" i="2"/>
  <c r="P13" i="2" s="1"/>
  <c r="M13" i="2"/>
  <c r="C12" i="4" l="1"/>
  <c r="O37" i="2"/>
  <c r="C18" i="4"/>
  <c r="E18" i="4" s="1"/>
  <c r="O11" i="2"/>
  <c r="C3" i="4" l="1"/>
  <c r="M11" i="2"/>
  <c r="P11" i="2"/>
  <c r="E11" i="2"/>
  <c r="C11" i="2"/>
  <c r="D9" i="4" l="1"/>
  <c r="D12" i="4" l="1"/>
  <c r="E9" i="4" s="1"/>
  <c r="E12" i="4" s="1"/>
  <c r="F9" i="4" s="1"/>
  <c r="E19" i="4"/>
  <c r="F12" i="4" l="1"/>
  <c r="G9" i="4" s="1"/>
  <c r="M37" i="2"/>
  <c r="E37" i="2"/>
  <c r="C37" i="2"/>
  <c r="G12" i="4" l="1"/>
  <c r="H9" i="4" s="1"/>
  <c r="B50" i="2"/>
  <c r="E50" i="2" s="1"/>
  <c r="O12" i="2"/>
  <c r="O28" i="2" s="1"/>
  <c r="M12" i="2"/>
  <c r="M28" i="2" s="1"/>
  <c r="E12" i="2"/>
  <c r="C12" i="2"/>
  <c r="H12" i="4" l="1"/>
  <c r="I9" i="4" s="1"/>
  <c r="O38" i="2"/>
  <c r="G50" i="2"/>
  <c r="G51" i="2" s="1"/>
  <c r="M38" i="2"/>
  <c r="P37" i="2"/>
  <c r="P38" i="2" s="1"/>
  <c r="P12" i="2"/>
  <c r="P28" i="2" s="1"/>
  <c r="I12" i="4" l="1"/>
  <c r="J9" i="4" s="1"/>
  <c r="J12" i="4" l="1"/>
  <c r="K9" i="4" s="1"/>
  <c r="K12" i="4" l="1"/>
  <c r="L9" i="4" s="1"/>
  <c r="L12" i="4" l="1"/>
  <c r="M9" i="4" s="1"/>
  <c r="M12" i="4" l="1"/>
  <c r="N9" i="4" s="1"/>
  <c r="N12" i="4" l="1"/>
  <c r="O9" i="4" s="1"/>
  <c r="O12" i="4" l="1"/>
  <c r="P9" i="4" s="1"/>
  <c r="P12" i="4" l="1"/>
  <c r="Q9" i="4" s="1"/>
  <c r="Q12" i="4" l="1"/>
  <c r="R9" i="4" s="1"/>
  <c r="R12" i="4" l="1"/>
  <c r="S9" i="4" s="1"/>
  <c r="S12" i="4" l="1"/>
  <c r="T9" i="4" s="1"/>
  <c r="T12" i="4" l="1"/>
  <c r="U9" i="4" s="1"/>
  <c r="U12" i="4" l="1"/>
  <c r="V9" i="4" s="1"/>
  <c r="V12" i="4" l="1"/>
  <c r="W9" i="4" s="1"/>
  <c r="W12" i="4" l="1"/>
  <c r="X9" i="4" s="1"/>
  <c r="X12" i="4" l="1"/>
  <c r="Y9" i="4" s="1"/>
  <c r="Y12" i="4" l="1"/>
  <c r="Z9" i="4" s="1"/>
  <c r="Z12" i="4" l="1"/>
  <c r="AA9" i="4" s="1"/>
  <c r="AA12" i="4" l="1"/>
  <c r="AB9" i="4" s="1"/>
  <c r="AB12" i="4" l="1"/>
  <c r="AC9" i="4" s="1"/>
  <c r="AC12" i="4" l="1"/>
  <c r="AD9" i="4" s="1"/>
  <c r="AD12" i="4" l="1"/>
  <c r="AE9" i="4" s="1"/>
  <c r="AE12" i="4" l="1"/>
  <c r="AF9" i="4" s="1"/>
  <c r="AF12" i="4" l="1"/>
  <c r="AG9" i="4" s="1"/>
  <c r="AG12" i="4" s="1"/>
</calcChain>
</file>

<file path=xl/sharedStrings.xml><?xml version="1.0" encoding="utf-8"?>
<sst xmlns="http://schemas.openxmlformats.org/spreadsheetml/2006/main" count="146" uniqueCount="76">
  <si>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</si>
  <si>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</si>
  <si>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</si>
  <si>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</si>
  <si>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</si>
  <si>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</si>
  <si>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</si>
  <si>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</si>
  <si>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</si>
  <si>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</si>
  <si>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</si>
  <si>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</si>
  <si>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</si>
  <si>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</si>
  <si>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</si>
  <si>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</si>
  <si>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</si>
  <si>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</si>
  <si>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</si>
  <si>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</si>
  <si>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</si>
  <si>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</si>
  <si>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</si>
  <si>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</si>
  <si>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</si>
  <si>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</si>
  <si>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</si>
  <si>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>ACONDICIONADOS</t>
  </si>
  <si>
    <t>Producto externo</t>
  </si>
  <si>
    <t>Inicial</t>
  </si>
  <si>
    <t>Posiciones</t>
  </si>
  <si>
    <t>Ingresos</t>
  </si>
  <si>
    <t>Despachos</t>
  </si>
  <si>
    <t>Tipo de servicio</t>
  </si>
  <si>
    <t>Nro de posicicones fijas</t>
  </si>
  <si>
    <t>Tarifa fija</t>
  </si>
  <si>
    <t>Total US$</t>
  </si>
  <si>
    <t xml:space="preserve">Almacenamiento fijo Enero </t>
  </si>
  <si>
    <t>SERVICIO DE CARGA PALETIZADA</t>
  </si>
  <si>
    <t>PT0000231</t>
  </si>
  <si>
    <t>PERICO PORCIONES BULK 2-4OZ 2X5LB CON GL</t>
  </si>
  <si>
    <t>PT0001603</t>
  </si>
  <si>
    <t>PERICO PORCIONES IVP BULK 8OZ 10LB C/GLA</t>
  </si>
  <si>
    <t>inventario OSF</t>
  </si>
  <si>
    <t>Océano Marzo  2024 - Facturación servicios del CD</t>
  </si>
  <si>
    <t>TRASLADO 21.03.2024</t>
  </si>
  <si>
    <t>TRASLADO P-004-24</t>
  </si>
  <si>
    <t>TRASLADO P-005-24</t>
  </si>
  <si>
    <t>PT0000128</t>
  </si>
  <si>
    <t>PER PORC GLOBAL MARINE IVP BULK 8OZ 10LB</t>
  </si>
  <si>
    <t>PT0000130</t>
  </si>
  <si>
    <t>PERIC PORC GLOBAL MARINE BULK 2-4OZ 10LB</t>
  </si>
  <si>
    <t>PT0000136</t>
  </si>
  <si>
    <t>PERIC PORC GLOBAL MARINE BULK 1-2OZ 10LB</t>
  </si>
  <si>
    <t>PT0000232</t>
  </si>
  <si>
    <t>PERICO PORCIONES IVP 4OZ 10LB CON GLACE</t>
  </si>
  <si>
    <t>PT0000127</t>
  </si>
  <si>
    <t>PER PORC GLOBAL MARINE IVP BULK 6OZ 10LB</t>
  </si>
  <si>
    <t>PT0000129</t>
  </si>
  <si>
    <t>PER PORC GLOBAL MARINE IVP BULK 4OZ 10LB</t>
  </si>
  <si>
    <t>PT0000240</t>
  </si>
  <si>
    <t>PERICO PORCIONES BULK 10OZ 2X5LB CON GL</t>
  </si>
  <si>
    <t>PT0000526</t>
  </si>
  <si>
    <t>PERICO PORC D&amp;E IMPORTS BULK 4OZ 6X5LB</t>
  </si>
  <si>
    <t>PT0000527</t>
  </si>
  <si>
    <t>PERICO PORCIONES BULK 8OZ 50LB CON GLACE</t>
  </si>
  <si>
    <t>PT0001047</t>
  </si>
  <si>
    <t>PERICO PORCIONES GRANEL 6OZ 25KG SIN GL</t>
  </si>
  <si>
    <t>PT0001604</t>
  </si>
  <si>
    <t>PERICO PORCIONES IVP BULK 6OZ 10LB C/GLA</t>
  </si>
  <si>
    <t>PT0001774</t>
  </si>
  <si>
    <t>POTA ANILLA RECORTE BLANCAS 2X10 KG SIN</t>
  </si>
  <si>
    <t>PT0001978</t>
  </si>
  <si>
    <t>PERICO PORCIONES BULK 1-3OZ 10LB CON GLA</t>
  </si>
  <si>
    <t>Facturación  al 31/03/2024.</t>
  </si>
  <si>
    <t>Resumen Marzo 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</si>
</sst>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19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21" xfId="0" applyFont="1" applyBorder="1"/>
    <xf numFmtId="0" fontId="39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0" borderId="2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2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75BA-830D-48B5-B587-4A9CDE80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9808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53"/>
  <sheetViews>
    <sheetView showGridLines="0" topLeftCell="A21" zoomScale="70" zoomScaleNormal="70" workbookViewId="0">
      <selection activeCell="E51" sqref="E51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77734375" style="2" customWidth="1"/>
    <col min="5" max="5" width="13.44140625" style="2" bestFit="1" customWidth="1"/>
    <col min="6" max="6" width="25" style="1" customWidth="1"/>
    <col min="7" max="7" width="17.6640625" style="1" customWidth="1"/>
    <col min="8" max="8" width="45.6640625" style="2" customWidth="1"/>
    <col min="9" max="9" width="54.441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2:16">
      <c r="H1" s="2" t="s">
        <v>0</v>
      </c>
    </row>
    <row r="2" spans="2:16" ht="18">
      <c r="F2" s="15" t="s">
        <v>44</v>
      </c>
      <c r="K2" s="7"/>
      <c r="L2" s="7"/>
    </row>
    <row r="3" spans="2:16">
      <c r="E3" s="6"/>
      <c r="K3" s="7"/>
      <c r="L3" s="7"/>
    </row>
    <row r="4" spans="2:16">
      <c r="E4" s="6"/>
      <c r="K4" s="7"/>
      <c r="L4" s="7"/>
    </row>
    <row r="5" spans="2:16">
      <c r="E5" s="6"/>
      <c r="K5" s="7"/>
      <c r="L5" s="7"/>
    </row>
    <row r="6" spans="2:16">
      <c r="B6" s="39" t="s">
        <v>24</v>
      </c>
      <c r="E6" s="6"/>
      <c r="K6" s="7"/>
      <c r="L6" s="7"/>
    </row>
    <row r="7" spans="2:16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16" s="8" customFormat="1">
      <c r="B8" s="9"/>
      <c r="C8" s="9"/>
      <c r="D8" s="9"/>
      <c r="E8" s="9"/>
      <c r="F8" s="10"/>
      <c r="G8" s="10"/>
      <c r="H8" s="11"/>
      <c r="I8" s="11"/>
      <c r="J8" s="12"/>
      <c r="K8" s="12"/>
      <c r="L8" s="12"/>
      <c r="M8" s="12"/>
      <c r="N8" s="13"/>
      <c r="O8" s="13"/>
      <c r="P8" s="13"/>
    </row>
    <row r="9" spans="2:16" s="8" customFormat="1">
      <c r="B9" s="26" t="s">
        <v>11</v>
      </c>
      <c r="C9" s="26" t="s">
        <v>23</v>
      </c>
      <c r="D9" s="26" t="s">
        <v>1</v>
      </c>
      <c r="E9" s="26" t="s">
        <v>2</v>
      </c>
      <c r="F9" s="26" t="s">
        <v>12</v>
      </c>
      <c r="G9" s="26" t="s">
        <v>13</v>
      </c>
      <c r="H9" s="26" t="s">
        <v>4</v>
      </c>
      <c r="I9" s="26" t="s">
        <v>14</v>
      </c>
      <c r="J9" s="27" t="s">
        <v>15</v>
      </c>
      <c r="K9" s="28" t="s">
        <v>25</v>
      </c>
      <c r="L9" s="28" t="s">
        <v>16</v>
      </c>
      <c r="M9" s="29" t="s">
        <v>7</v>
      </c>
      <c r="N9" s="16" t="s">
        <v>22</v>
      </c>
      <c r="O9" s="26" t="s">
        <v>17</v>
      </c>
      <c r="P9" s="26" t="s">
        <v>5</v>
      </c>
    </row>
    <row r="10" spans="2:16" s="8" customFormat="1">
      <c r="B10" s="72"/>
      <c r="C10" s="72"/>
      <c r="D10" s="72"/>
      <c r="E10" s="72"/>
      <c r="F10" s="72"/>
      <c r="G10" s="72"/>
      <c r="H10" s="72"/>
      <c r="I10" s="72"/>
      <c r="J10" s="73"/>
      <c r="K10" s="73"/>
      <c r="L10" s="73"/>
      <c r="M10" s="73"/>
      <c r="N10" s="74"/>
      <c r="O10" s="72"/>
      <c r="P10" s="72"/>
    </row>
    <row r="11" spans="2:16" s="8" customFormat="1">
      <c r="B11" s="17">
        <v>45372</v>
      </c>
      <c r="C11" s="18">
        <f t="shared" ref="C11" si="0">+WEEKNUM(B11)</f>
        <v>12</v>
      </c>
      <c r="D11" s="17" t="s">
        <v>20</v>
      </c>
      <c r="E11" s="18" t="str">
        <f t="shared" ref="E11" si="1">+TEXT(B11,"dddd")</f>
        <v>jueves</v>
      </c>
      <c r="F11" s="18" t="s">
        <v>45</v>
      </c>
      <c r="G11" s="18" t="s">
        <v>48</v>
      </c>
      <c r="H11" s="18" t="s">
        <v>49</v>
      </c>
      <c r="I11" s="51" t="s">
        <v>38</v>
      </c>
      <c r="J11" s="19">
        <v>2</v>
      </c>
      <c r="K11" s="23">
        <v>177</v>
      </c>
      <c r="L11" s="19">
        <v>4.54</v>
      </c>
      <c r="M11" s="20">
        <f t="shared" ref="M11" si="2">K11*L11/1000</f>
        <v>0.80358000000000007</v>
      </c>
      <c r="N11" s="21">
        <v>5</v>
      </c>
      <c r="O11" s="22">
        <f>+N11*J11</f>
        <v>10</v>
      </c>
      <c r="P11" s="22">
        <f t="shared" ref="P11" si="3">+SUM(O11)</f>
        <v>10</v>
      </c>
    </row>
    <row r="12" spans="2:16" s="8" customFormat="1">
      <c r="B12" s="17">
        <v>45372</v>
      </c>
      <c r="C12" s="18">
        <f t="shared" ref="C12" si="4">+WEEKNUM(B12)</f>
        <v>12</v>
      </c>
      <c r="D12" s="17" t="s">
        <v>20</v>
      </c>
      <c r="E12" s="18" t="str">
        <f t="shared" ref="E12" si="5">+TEXT(B12,"dddd")</f>
        <v>jueves</v>
      </c>
      <c r="F12" s="18" t="s">
        <v>45</v>
      </c>
      <c r="G12" s="18" t="s">
        <v>50</v>
      </c>
      <c r="H12" s="18" t="s">
        <v>51</v>
      </c>
      <c r="I12" s="51" t="s">
        <v>38</v>
      </c>
      <c r="J12" s="19">
        <v>11</v>
      </c>
      <c r="K12" s="23">
        <v>1587</v>
      </c>
      <c r="L12" s="19">
        <v>4.54</v>
      </c>
      <c r="M12" s="20">
        <f t="shared" ref="M12" si="6">K12*L12/1000</f>
        <v>7.2049800000000008</v>
      </c>
      <c r="N12" s="21">
        <v>5</v>
      </c>
      <c r="O12" s="22">
        <f t="shared" ref="O12" si="7">+N12*J12</f>
        <v>55</v>
      </c>
      <c r="P12" s="22">
        <f t="shared" ref="P12" si="8">+SUM(O12)</f>
        <v>55</v>
      </c>
    </row>
    <row r="13" spans="2:16" s="8" customFormat="1">
      <c r="B13" s="17">
        <v>45372</v>
      </c>
      <c r="C13" s="18">
        <f t="shared" ref="C13:C27" si="9">+WEEKNUM(B13)</f>
        <v>12</v>
      </c>
      <c r="D13" s="17" t="s">
        <v>20</v>
      </c>
      <c r="E13" s="18" t="str">
        <f t="shared" ref="E13:E27" si="10">+TEXT(B13,"dddd")</f>
        <v>jueves</v>
      </c>
      <c r="F13" s="18" t="s">
        <v>45</v>
      </c>
      <c r="G13" s="18" t="s">
        <v>52</v>
      </c>
      <c r="H13" s="18" t="s">
        <v>53</v>
      </c>
      <c r="I13" s="51" t="s">
        <v>38</v>
      </c>
      <c r="J13" s="19">
        <v>6</v>
      </c>
      <c r="K13" s="23">
        <v>866</v>
      </c>
      <c r="L13" s="19">
        <v>4.54</v>
      </c>
      <c r="M13" s="20">
        <f t="shared" ref="M13:M27" si="11">K13*L13/1000</f>
        <v>3.9316399999999998</v>
      </c>
      <c r="N13" s="21">
        <v>5</v>
      </c>
      <c r="O13" s="22">
        <f t="shared" ref="O13:O27" si="12">+N13*J13</f>
        <v>30</v>
      </c>
      <c r="P13" s="22">
        <f t="shared" ref="P13:P27" si="13">+SUM(O13)</f>
        <v>30</v>
      </c>
    </row>
    <row r="14" spans="2:16" s="8" customFormat="1">
      <c r="B14" s="17">
        <v>45372</v>
      </c>
      <c r="C14" s="18">
        <f t="shared" si="9"/>
        <v>12</v>
      </c>
      <c r="D14" s="17" t="s">
        <v>20</v>
      </c>
      <c r="E14" s="18" t="str">
        <f t="shared" si="10"/>
        <v>jueves</v>
      </c>
      <c r="F14" s="18" t="s">
        <v>45</v>
      </c>
      <c r="G14" s="18" t="s">
        <v>54</v>
      </c>
      <c r="H14" s="18" t="s">
        <v>55</v>
      </c>
      <c r="I14" s="51" t="s">
        <v>38</v>
      </c>
      <c r="J14" s="19">
        <v>1</v>
      </c>
      <c r="K14" s="23">
        <v>129</v>
      </c>
      <c r="L14" s="19">
        <v>4.54</v>
      </c>
      <c r="M14" s="20">
        <f t="shared" si="11"/>
        <v>0.58565999999999996</v>
      </c>
      <c r="N14" s="21">
        <v>5</v>
      </c>
      <c r="O14" s="22">
        <f t="shared" si="12"/>
        <v>5</v>
      </c>
      <c r="P14" s="22">
        <f t="shared" si="13"/>
        <v>5</v>
      </c>
    </row>
    <row r="15" spans="2:16" s="8" customFormat="1">
      <c r="B15" s="17">
        <v>45376</v>
      </c>
      <c r="C15" s="18">
        <f t="shared" si="9"/>
        <v>13</v>
      </c>
      <c r="D15" s="17" t="s">
        <v>20</v>
      </c>
      <c r="E15" s="18" t="str">
        <f t="shared" si="10"/>
        <v>lunes</v>
      </c>
      <c r="F15" s="18" t="s">
        <v>46</v>
      </c>
      <c r="G15" s="18" t="s">
        <v>56</v>
      </c>
      <c r="H15" s="18" t="s">
        <v>57</v>
      </c>
      <c r="I15" s="51" t="s">
        <v>38</v>
      </c>
      <c r="J15" s="19">
        <v>5</v>
      </c>
      <c r="K15" s="23">
        <v>868</v>
      </c>
      <c r="L15" s="19">
        <v>4.54</v>
      </c>
      <c r="M15" s="20">
        <f t="shared" si="11"/>
        <v>3.9407200000000002</v>
      </c>
      <c r="N15" s="21">
        <v>5</v>
      </c>
      <c r="O15" s="22">
        <f t="shared" si="12"/>
        <v>25</v>
      </c>
      <c r="P15" s="22">
        <f t="shared" si="13"/>
        <v>25</v>
      </c>
    </row>
    <row r="16" spans="2:16" s="8" customFormat="1">
      <c r="B16" s="17">
        <v>45376</v>
      </c>
      <c r="C16" s="18">
        <f t="shared" si="9"/>
        <v>13</v>
      </c>
      <c r="D16" s="17" t="s">
        <v>20</v>
      </c>
      <c r="E16" s="18" t="str">
        <f t="shared" si="10"/>
        <v>lunes</v>
      </c>
      <c r="F16" s="18" t="s">
        <v>46</v>
      </c>
      <c r="G16" s="18" t="s">
        <v>58</v>
      </c>
      <c r="H16" s="18" t="s">
        <v>59</v>
      </c>
      <c r="I16" s="51" t="s">
        <v>38</v>
      </c>
      <c r="J16" s="19">
        <v>0</v>
      </c>
      <c r="K16" s="23">
        <v>4</v>
      </c>
      <c r="L16" s="19">
        <v>4.54</v>
      </c>
      <c r="M16" s="20">
        <f t="shared" si="11"/>
        <v>1.8159999999999999E-2</v>
      </c>
      <c r="N16" s="21">
        <v>5</v>
      </c>
      <c r="O16" s="22">
        <f t="shared" si="12"/>
        <v>0</v>
      </c>
      <c r="P16" s="22">
        <f t="shared" si="13"/>
        <v>0</v>
      </c>
    </row>
    <row r="17" spans="1:16" s="8" customFormat="1">
      <c r="B17" s="17">
        <v>45376</v>
      </c>
      <c r="C17" s="18">
        <f t="shared" si="9"/>
        <v>13</v>
      </c>
      <c r="D17" s="17" t="s">
        <v>20</v>
      </c>
      <c r="E17" s="18" t="str">
        <f t="shared" si="10"/>
        <v>lunes</v>
      </c>
      <c r="F17" s="18" t="s">
        <v>46</v>
      </c>
      <c r="G17" s="18" t="s">
        <v>52</v>
      </c>
      <c r="H17" s="18" t="s">
        <v>53</v>
      </c>
      <c r="I17" s="51" t="s">
        <v>38</v>
      </c>
      <c r="J17" s="19">
        <v>2</v>
      </c>
      <c r="K17" s="23">
        <v>390</v>
      </c>
      <c r="L17" s="19">
        <v>4.54</v>
      </c>
      <c r="M17" s="20">
        <f t="shared" si="11"/>
        <v>1.7706</v>
      </c>
      <c r="N17" s="21">
        <v>5</v>
      </c>
      <c r="O17" s="22">
        <f t="shared" si="12"/>
        <v>10</v>
      </c>
      <c r="P17" s="22">
        <f t="shared" si="13"/>
        <v>10</v>
      </c>
    </row>
    <row r="18" spans="1:16" s="8" customFormat="1">
      <c r="B18" s="17">
        <v>45376</v>
      </c>
      <c r="C18" s="18">
        <f t="shared" si="9"/>
        <v>13</v>
      </c>
      <c r="D18" s="17" t="s">
        <v>20</v>
      </c>
      <c r="E18" s="18" t="str">
        <f t="shared" si="10"/>
        <v>lunes</v>
      </c>
      <c r="F18" s="18" t="s">
        <v>46</v>
      </c>
      <c r="G18" s="18" t="s">
        <v>39</v>
      </c>
      <c r="H18" s="18" t="s">
        <v>40</v>
      </c>
      <c r="I18" s="51" t="s">
        <v>38</v>
      </c>
      <c r="J18" s="19">
        <v>1</v>
      </c>
      <c r="K18" s="23">
        <v>20</v>
      </c>
      <c r="L18" s="19">
        <v>4.54</v>
      </c>
      <c r="M18" s="20">
        <f t="shared" si="11"/>
        <v>9.0799999999999992E-2</v>
      </c>
      <c r="N18" s="21">
        <v>5</v>
      </c>
      <c r="O18" s="22">
        <f t="shared" si="12"/>
        <v>5</v>
      </c>
      <c r="P18" s="22">
        <f t="shared" si="13"/>
        <v>5</v>
      </c>
    </row>
    <row r="19" spans="1:16" s="8" customFormat="1">
      <c r="B19" s="17">
        <v>45376</v>
      </c>
      <c r="C19" s="18">
        <f t="shared" si="9"/>
        <v>13</v>
      </c>
      <c r="D19" s="17" t="s">
        <v>20</v>
      </c>
      <c r="E19" s="18" t="str">
        <f t="shared" si="10"/>
        <v>lunes</v>
      </c>
      <c r="F19" s="18" t="s">
        <v>46</v>
      </c>
      <c r="G19" s="18" t="s">
        <v>60</v>
      </c>
      <c r="H19" s="18" t="s">
        <v>61</v>
      </c>
      <c r="I19" s="51" t="s">
        <v>38</v>
      </c>
      <c r="J19" s="19">
        <v>0</v>
      </c>
      <c r="K19" s="23">
        <v>5</v>
      </c>
      <c r="L19" s="19">
        <v>4.54</v>
      </c>
      <c r="M19" s="20">
        <f t="shared" si="11"/>
        <v>2.2699999999999998E-2</v>
      </c>
      <c r="N19" s="21">
        <v>5</v>
      </c>
      <c r="O19" s="22">
        <f t="shared" si="12"/>
        <v>0</v>
      </c>
      <c r="P19" s="22">
        <f t="shared" si="13"/>
        <v>0</v>
      </c>
    </row>
    <row r="20" spans="1:16" s="8" customFormat="1">
      <c r="B20" s="17">
        <v>45376</v>
      </c>
      <c r="C20" s="18">
        <f t="shared" si="9"/>
        <v>13</v>
      </c>
      <c r="D20" s="17" t="s">
        <v>20</v>
      </c>
      <c r="E20" s="18" t="str">
        <f t="shared" si="10"/>
        <v>lunes</v>
      </c>
      <c r="F20" s="18" t="s">
        <v>46</v>
      </c>
      <c r="G20" s="18" t="s">
        <v>62</v>
      </c>
      <c r="H20" s="18" t="s">
        <v>63</v>
      </c>
      <c r="I20" s="51" t="s">
        <v>38</v>
      </c>
      <c r="J20" s="19">
        <v>1</v>
      </c>
      <c r="K20" s="23">
        <v>36</v>
      </c>
      <c r="L20" s="19">
        <v>13.61</v>
      </c>
      <c r="M20" s="20">
        <f t="shared" si="11"/>
        <v>0.48996000000000001</v>
      </c>
      <c r="N20" s="21">
        <v>5</v>
      </c>
      <c r="O20" s="22">
        <f t="shared" si="12"/>
        <v>5</v>
      </c>
      <c r="P20" s="22">
        <f t="shared" si="13"/>
        <v>5</v>
      </c>
    </row>
    <row r="21" spans="1:16" s="8" customFormat="1">
      <c r="B21" s="17">
        <v>45376</v>
      </c>
      <c r="C21" s="18">
        <f t="shared" si="9"/>
        <v>13</v>
      </c>
      <c r="D21" s="17" t="s">
        <v>20</v>
      </c>
      <c r="E21" s="18" t="str">
        <f t="shared" si="10"/>
        <v>lunes</v>
      </c>
      <c r="F21" s="18" t="s">
        <v>46</v>
      </c>
      <c r="G21" s="18" t="s">
        <v>64</v>
      </c>
      <c r="H21" s="18" t="s">
        <v>65</v>
      </c>
      <c r="I21" s="51" t="s">
        <v>38</v>
      </c>
      <c r="J21" s="19">
        <v>2</v>
      </c>
      <c r="K21" s="23">
        <v>39</v>
      </c>
      <c r="L21" s="19">
        <v>22.7</v>
      </c>
      <c r="M21" s="20">
        <f t="shared" si="11"/>
        <v>0.88529999999999998</v>
      </c>
      <c r="N21" s="21">
        <v>5</v>
      </c>
      <c r="O21" s="22">
        <f t="shared" si="12"/>
        <v>10</v>
      </c>
      <c r="P21" s="22">
        <f t="shared" si="13"/>
        <v>10</v>
      </c>
    </row>
    <row r="22" spans="1:16" s="8" customFormat="1">
      <c r="B22" s="17">
        <v>45376</v>
      </c>
      <c r="C22" s="18">
        <f t="shared" si="9"/>
        <v>13</v>
      </c>
      <c r="D22" s="17" t="s">
        <v>20</v>
      </c>
      <c r="E22" s="18" t="str">
        <f t="shared" si="10"/>
        <v>lunes</v>
      </c>
      <c r="F22" s="18" t="s">
        <v>46</v>
      </c>
      <c r="G22" s="18" t="s">
        <v>66</v>
      </c>
      <c r="H22" s="18" t="s">
        <v>67</v>
      </c>
      <c r="I22" s="51" t="s">
        <v>38</v>
      </c>
      <c r="J22" s="19">
        <v>0</v>
      </c>
      <c r="K22" s="23">
        <v>7</v>
      </c>
      <c r="L22" s="19">
        <v>25</v>
      </c>
      <c r="M22" s="20">
        <f t="shared" si="11"/>
        <v>0.17499999999999999</v>
      </c>
      <c r="N22" s="21">
        <v>5</v>
      </c>
      <c r="O22" s="22">
        <f t="shared" si="12"/>
        <v>0</v>
      </c>
      <c r="P22" s="22">
        <f t="shared" si="13"/>
        <v>0</v>
      </c>
    </row>
    <row r="23" spans="1:16" s="8" customFormat="1">
      <c r="B23" s="17">
        <v>45376</v>
      </c>
      <c r="C23" s="18">
        <f t="shared" si="9"/>
        <v>13</v>
      </c>
      <c r="D23" s="17" t="s">
        <v>20</v>
      </c>
      <c r="E23" s="18" t="str">
        <f t="shared" si="10"/>
        <v>lunes</v>
      </c>
      <c r="F23" s="18" t="s">
        <v>46</v>
      </c>
      <c r="G23" s="18" t="s">
        <v>41</v>
      </c>
      <c r="H23" s="18" t="s">
        <v>42</v>
      </c>
      <c r="I23" s="51" t="s">
        <v>38</v>
      </c>
      <c r="J23" s="19">
        <v>0</v>
      </c>
      <c r="K23" s="23">
        <v>2</v>
      </c>
      <c r="L23" s="19">
        <v>4.54</v>
      </c>
      <c r="M23" s="20">
        <f t="shared" si="11"/>
        <v>9.0799999999999995E-3</v>
      </c>
      <c r="N23" s="21">
        <v>5</v>
      </c>
      <c r="O23" s="22">
        <f t="shared" si="12"/>
        <v>0</v>
      </c>
      <c r="P23" s="22">
        <f t="shared" si="13"/>
        <v>0</v>
      </c>
    </row>
    <row r="24" spans="1:16" s="8" customFormat="1">
      <c r="B24" s="17">
        <v>45376</v>
      </c>
      <c r="C24" s="18">
        <f t="shared" si="9"/>
        <v>13</v>
      </c>
      <c r="D24" s="17" t="s">
        <v>20</v>
      </c>
      <c r="E24" s="18" t="str">
        <f t="shared" si="10"/>
        <v>lunes</v>
      </c>
      <c r="F24" s="18" t="s">
        <v>46</v>
      </c>
      <c r="G24" s="18" t="s">
        <v>68</v>
      </c>
      <c r="H24" s="18" t="s">
        <v>69</v>
      </c>
      <c r="I24" s="51" t="s">
        <v>38</v>
      </c>
      <c r="J24" s="19">
        <v>5</v>
      </c>
      <c r="K24" s="23">
        <v>543</v>
      </c>
      <c r="L24" s="19">
        <v>4.54</v>
      </c>
      <c r="M24" s="20">
        <f t="shared" si="11"/>
        <v>2.46522</v>
      </c>
      <c r="N24" s="21">
        <v>5</v>
      </c>
      <c r="O24" s="22">
        <f t="shared" si="12"/>
        <v>25</v>
      </c>
      <c r="P24" s="22">
        <f t="shared" si="13"/>
        <v>25</v>
      </c>
    </row>
    <row r="25" spans="1:16" s="8" customFormat="1">
      <c r="B25" s="17">
        <v>45376</v>
      </c>
      <c r="C25" s="18">
        <f t="shared" si="9"/>
        <v>13</v>
      </c>
      <c r="D25" s="17" t="s">
        <v>20</v>
      </c>
      <c r="E25" s="18" t="str">
        <f t="shared" si="10"/>
        <v>lunes</v>
      </c>
      <c r="F25" s="18" t="s">
        <v>46</v>
      </c>
      <c r="G25" s="18" t="s">
        <v>70</v>
      </c>
      <c r="H25" s="18" t="s">
        <v>71</v>
      </c>
      <c r="I25" s="51" t="s">
        <v>38</v>
      </c>
      <c r="J25" s="19">
        <v>4</v>
      </c>
      <c r="K25" s="23">
        <v>175</v>
      </c>
      <c r="L25" s="19">
        <v>20</v>
      </c>
      <c r="M25" s="20">
        <f t="shared" si="11"/>
        <v>3.5</v>
      </c>
      <c r="N25" s="21">
        <v>5</v>
      </c>
      <c r="O25" s="22">
        <f t="shared" si="12"/>
        <v>20</v>
      </c>
      <c r="P25" s="22">
        <f t="shared" si="13"/>
        <v>20</v>
      </c>
    </row>
    <row r="26" spans="1:16" s="8" customFormat="1">
      <c r="B26" s="17">
        <v>45376</v>
      </c>
      <c r="C26" s="18">
        <f t="shared" si="9"/>
        <v>13</v>
      </c>
      <c r="D26" s="17" t="s">
        <v>20</v>
      </c>
      <c r="E26" s="18" t="str">
        <f t="shared" si="10"/>
        <v>lunes</v>
      </c>
      <c r="F26" s="18" t="s">
        <v>46</v>
      </c>
      <c r="G26" s="18" t="s">
        <v>72</v>
      </c>
      <c r="H26" s="18" t="s">
        <v>73</v>
      </c>
      <c r="I26" s="51" t="s">
        <v>38</v>
      </c>
      <c r="J26" s="19">
        <v>1</v>
      </c>
      <c r="K26" s="23">
        <v>50</v>
      </c>
      <c r="L26" s="19">
        <v>4.54</v>
      </c>
      <c r="M26" s="20">
        <f t="shared" si="11"/>
        <v>0.22700000000000001</v>
      </c>
      <c r="N26" s="21">
        <v>5</v>
      </c>
      <c r="O26" s="22">
        <f t="shared" si="12"/>
        <v>5</v>
      </c>
      <c r="P26" s="22">
        <f t="shared" si="13"/>
        <v>5</v>
      </c>
    </row>
    <row r="27" spans="1:16" s="8" customFormat="1">
      <c r="B27" s="17">
        <v>45376</v>
      </c>
      <c r="C27" s="18">
        <f t="shared" si="9"/>
        <v>13</v>
      </c>
      <c r="D27" s="17" t="s">
        <v>20</v>
      </c>
      <c r="E27" s="18" t="str">
        <f t="shared" si="10"/>
        <v>lunes</v>
      </c>
      <c r="F27" s="18" t="s">
        <v>47</v>
      </c>
      <c r="G27" s="18" t="s">
        <v>62</v>
      </c>
      <c r="H27" s="18" t="s">
        <v>63</v>
      </c>
      <c r="I27" s="51" t="s">
        <v>38</v>
      </c>
      <c r="J27" s="19">
        <v>20</v>
      </c>
      <c r="K27" s="23">
        <v>1120</v>
      </c>
      <c r="L27" s="19">
        <v>13.61</v>
      </c>
      <c r="M27" s="20">
        <f t="shared" si="11"/>
        <v>15.243199999999998</v>
      </c>
      <c r="N27" s="21">
        <v>5</v>
      </c>
      <c r="O27" s="22">
        <f t="shared" si="12"/>
        <v>100</v>
      </c>
      <c r="P27" s="22">
        <f t="shared" si="13"/>
        <v>100</v>
      </c>
    </row>
    <row r="28" spans="1:16">
      <c r="A28" s="8"/>
      <c r="B28" s="30" t="s">
        <v>7</v>
      </c>
      <c r="C28" s="30"/>
      <c r="D28" s="30"/>
      <c r="E28" s="30"/>
      <c r="F28" s="31"/>
      <c r="G28" s="31"/>
      <c r="H28" s="32"/>
      <c r="I28" s="32"/>
      <c r="J28" s="33">
        <f>SUM(J11:J27)</f>
        <v>61</v>
      </c>
      <c r="K28" s="33">
        <f>SUM(K11:K27)</f>
        <v>6018</v>
      </c>
      <c r="L28" s="34"/>
      <c r="M28" s="33">
        <f>SUM(M11:M27)</f>
        <v>41.363600000000005</v>
      </c>
      <c r="N28" s="33"/>
      <c r="O28" s="33">
        <f>SUM(O11:O27)</f>
        <v>305</v>
      </c>
      <c r="P28" s="33">
        <f>SUM(P11:P27)</f>
        <v>305</v>
      </c>
    </row>
    <row r="29" spans="1:1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hidden="1" outlineLevel="1">
      <c r="A33" s="8"/>
      <c r="B33" s="39" t="s">
        <v>27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idden="1" outlineLevel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hidden="1" outlineLevel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idden="1" outlineLevel="1">
      <c r="A36" s="8"/>
      <c r="B36" s="26" t="s">
        <v>11</v>
      </c>
      <c r="C36" s="26" t="s">
        <v>23</v>
      </c>
      <c r="D36" s="26" t="s">
        <v>1</v>
      </c>
      <c r="E36" s="26" t="s">
        <v>2</v>
      </c>
      <c r="F36" s="26" t="s">
        <v>12</v>
      </c>
      <c r="G36" s="26" t="s">
        <v>13</v>
      </c>
      <c r="H36" s="26" t="s">
        <v>4</v>
      </c>
      <c r="I36" s="26" t="s">
        <v>14</v>
      </c>
      <c r="J36" s="27" t="s">
        <v>15</v>
      </c>
      <c r="K36" s="28" t="s">
        <v>25</v>
      </c>
      <c r="L36" s="28" t="s">
        <v>16</v>
      </c>
      <c r="M36" s="29" t="s">
        <v>7</v>
      </c>
      <c r="N36" s="16" t="s">
        <v>22</v>
      </c>
      <c r="O36" s="26" t="s">
        <v>17</v>
      </c>
      <c r="P36" s="26" t="s">
        <v>5</v>
      </c>
    </row>
    <row r="37" spans="1:16" hidden="1" outlineLevel="1">
      <c r="A37" s="8"/>
      <c r="B37" s="17"/>
      <c r="C37" s="18">
        <f t="shared" ref="C37" si="14">+WEEKNUM(B37)</f>
        <v>0</v>
      </c>
      <c r="D37" s="17" t="s">
        <v>20</v>
      </c>
      <c r="E37" s="18" t="str">
        <f t="shared" ref="E37" si="15">+TEXT(B37,"dddd")</f>
        <v>sábado</v>
      </c>
      <c r="F37" s="18" t="s">
        <v>43</v>
      </c>
      <c r="G37" s="18"/>
      <c r="H37" s="18"/>
      <c r="I37" s="51"/>
      <c r="J37" s="19"/>
      <c r="K37" s="23"/>
      <c r="L37" s="19"/>
      <c r="M37" s="20">
        <f t="shared" ref="M37" si="16">K37*L37/1000</f>
        <v>0</v>
      </c>
      <c r="N37" s="21"/>
      <c r="O37" s="22">
        <f>+N37*J37</f>
        <v>0</v>
      </c>
      <c r="P37" s="22">
        <f t="shared" ref="P37" si="17">+SUM(O37)</f>
        <v>0</v>
      </c>
    </row>
    <row r="38" spans="1:16" hidden="1" outlineLevel="1">
      <c r="A38" s="8"/>
      <c r="B38" s="30" t="s">
        <v>7</v>
      </c>
      <c r="C38" s="30"/>
      <c r="D38" s="30"/>
      <c r="E38" s="30"/>
      <c r="F38" s="31"/>
      <c r="G38" s="31"/>
      <c r="H38" s="32"/>
      <c r="I38" s="32"/>
      <c r="J38" s="33"/>
      <c r="K38" s="33"/>
      <c r="L38" s="34"/>
      <c r="M38" s="33">
        <f>SUM(M37:M37)</f>
        <v>0</v>
      </c>
      <c r="N38" s="33"/>
      <c r="O38" s="46">
        <f>SUM(O37:O37)</f>
        <v>0</v>
      </c>
      <c r="P38" s="46">
        <f>SUM(P37:P37)</f>
        <v>0</v>
      </c>
    </row>
    <row r="39" spans="1:16" hidden="1" outlineLevel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6" collapsed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8"/>
    </row>
    <row r="44" spans="1:16">
      <c r="B44" s="37" t="s">
        <v>75</v>
      </c>
      <c r="C44" s="9"/>
      <c r="D44" s="9"/>
      <c r="E44" s="9"/>
      <c r="F44" s="10"/>
      <c r="G44" s="10"/>
      <c r="H44" s="11"/>
      <c r="N44" s="8"/>
    </row>
    <row r="45" spans="1:16">
      <c r="B45" s="37"/>
      <c r="C45" s="9"/>
      <c r="D45" s="9"/>
      <c r="E45" s="9"/>
      <c r="F45" s="10"/>
      <c r="G45" s="10"/>
      <c r="H45" s="11"/>
    </row>
    <row r="46" spans="1:16">
      <c r="B46" s="38" t="s">
        <v>74</v>
      </c>
      <c r="C46" s="9"/>
      <c r="D46" s="9"/>
      <c r="E46" s="9"/>
      <c r="F46" s="10"/>
      <c r="G46" s="10"/>
      <c r="H46" s="11"/>
    </row>
    <row r="48" spans="1:16" ht="28.8">
      <c r="B48" s="40" t="s">
        <v>9</v>
      </c>
      <c r="C48" s="41"/>
      <c r="D48" s="42"/>
      <c r="E48" s="26"/>
      <c r="F48" s="26" t="s">
        <v>18</v>
      </c>
      <c r="G48" s="26" t="s">
        <v>8</v>
      </c>
      <c r="H48" s="26" t="s">
        <v>3</v>
      </c>
    </row>
    <row r="49" spans="1:12">
      <c r="B49" s="43"/>
      <c r="C49" s="44"/>
      <c r="D49" s="45"/>
      <c r="E49" s="26" t="s">
        <v>26</v>
      </c>
      <c r="F49" s="26" t="s">
        <v>19</v>
      </c>
      <c r="G49" s="26" t="s">
        <v>6</v>
      </c>
      <c r="H49" s="26" t="s">
        <v>10</v>
      </c>
      <c r="I49" s="24"/>
      <c r="J49" s="14"/>
      <c r="K49" s="14"/>
      <c r="L49" s="14"/>
    </row>
    <row r="50" spans="1:12">
      <c r="B50" s="48" t="str">
        <f>I12</f>
        <v>SERVICIO DE CARGA PALETIZADA</v>
      </c>
      <c r="C50" s="48"/>
      <c r="D50" s="48"/>
      <c r="E50" s="36">
        <f>+SUMIFS(J8:J75,$I$8:$I$75,B50)</f>
        <v>61</v>
      </c>
      <c r="F50" s="49" t="s">
        <v>21</v>
      </c>
      <c r="G50" s="47">
        <f>+SUMIFS($O$8:$O$37,$I$8:$I$37,B50)</f>
        <v>305</v>
      </c>
      <c r="H50" s="50"/>
      <c r="I50" s="24"/>
    </row>
    <row r="51" spans="1:12">
      <c r="A51" s="2"/>
      <c r="B51" s="30" t="s">
        <v>7</v>
      </c>
      <c r="C51" s="30"/>
      <c r="D51" s="30"/>
      <c r="E51" s="30"/>
      <c r="F51" s="30"/>
      <c r="G51" s="35">
        <f>SUM(G50:G50)</f>
        <v>305</v>
      </c>
      <c r="H51" s="30"/>
      <c r="I51" s="24"/>
    </row>
    <row r="53" spans="1:12">
      <c r="H53" s="25"/>
    </row>
  </sheetData>
  <pageMargins left="0.7" right="0.7" top="0.75" bottom="0.75" header="0.3" footer="0.3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6DBF-0640-4AB5-8D4B-C839259A7F25}">
  <dimension ref="B3:AG19"/>
  <sheetViews>
    <sheetView showGridLines="0" tabSelected="1" zoomScale="85" zoomScaleNormal="85" workbookViewId="0">
      <selection activeCell="J19" sqref="J19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3">
      <c r="C3" s="52" t="str">
        <f>MARZO!F2</f>
        <v>Océano Marzo  2024 - Facturación servicios del CD</v>
      </c>
    </row>
    <row r="4" spans="2:33">
      <c r="C4" s="53"/>
    </row>
    <row r="6" spans="2:33">
      <c r="B6" s="54" t="s">
        <v>28</v>
      </c>
    </row>
    <row r="7" spans="2:33">
      <c r="B7" s="54"/>
    </row>
    <row r="8" spans="2:33">
      <c r="C8" s="55" t="s">
        <v>29</v>
      </c>
      <c r="D8" s="56">
        <v>1</v>
      </c>
      <c r="E8" s="56">
        <v>2</v>
      </c>
      <c r="F8" s="56">
        <v>3</v>
      </c>
      <c r="G8" s="56">
        <v>4</v>
      </c>
      <c r="H8" s="56">
        <v>5</v>
      </c>
      <c r="I8" s="56">
        <v>6</v>
      </c>
      <c r="J8" s="56">
        <v>7</v>
      </c>
      <c r="K8" s="56">
        <v>8</v>
      </c>
      <c r="L8" s="56">
        <v>9</v>
      </c>
      <c r="M8" s="56">
        <v>10</v>
      </c>
      <c r="N8" s="56">
        <v>11</v>
      </c>
      <c r="O8" s="56">
        <v>12</v>
      </c>
      <c r="P8" s="56">
        <v>13</v>
      </c>
      <c r="Q8" s="56">
        <v>14</v>
      </c>
      <c r="R8" s="56">
        <v>15</v>
      </c>
      <c r="S8" s="56">
        <v>16</v>
      </c>
      <c r="T8" s="56">
        <v>17</v>
      </c>
      <c r="U8" s="56">
        <v>18</v>
      </c>
      <c r="V8" s="56">
        <v>19</v>
      </c>
      <c r="W8" s="56">
        <v>20</v>
      </c>
      <c r="X8" s="56">
        <v>21</v>
      </c>
      <c r="Y8" s="56">
        <v>22</v>
      </c>
      <c r="Z8" s="56">
        <v>23</v>
      </c>
      <c r="AA8" s="56">
        <v>24</v>
      </c>
      <c r="AB8" s="56">
        <v>25</v>
      </c>
      <c r="AC8" s="56">
        <v>26</v>
      </c>
      <c r="AD8" s="56">
        <v>27</v>
      </c>
      <c r="AE8" s="56">
        <v>28</v>
      </c>
      <c r="AF8" s="56">
        <v>29</v>
      </c>
      <c r="AG8" s="56">
        <v>30</v>
      </c>
    </row>
    <row r="9" spans="2:33">
      <c r="B9" s="57" t="s">
        <v>30</v>
      </c>
      <c r="C9" s="58">
        <v>105</v>
      </c>
      <c r="D9" s="59">
        <f>+C12</f>
        <v>105</v>
      </c>
      <c r="E9" s="59">
        <f>+D12</f>
        <v>105</v>
      </c>
      <c r="F9" s="59">
        <f t="shared" ref="F9:AG9" si="0">+E12</f>
        <v>105</v>
      </c>
      <c r="G9" s="59">
        <f t="shared" si="0"/>
        <v>105</v>
      </c>
      <c r="H9" s="59">
        <f t="shared" si="0"/>
        <v>105</v>
      </c>
      <c r="I9" s="59">
        <f t="shared" si="0"/>
        <v>105</v>
      </c>
      <c r="J9" s="59">
        <f t="shared" si="0"/>
        <v>105</v>
      </c>
      <c r="K9" s="59">
        <f>+J12</f>
        <v>105</v>
      </c>
      <c r="L9" s="59">
        <f>+K12</f>
        <v>105</v>
      </c>
      <c r="M9" s="59">
        <f t="shared" si="0"/>
        <v>105</v>
      </c>
      <c r="N9" s="59">
        <f t="shared" si="0"/>
        <v>105</v>
      </c>
      <c r="O9" s="59">
        <f>+N12</f>
        <v>105</v>
      </c>
      <c r="P9" s="59">
        <f t="shared" si="0"/>
        <v>105</v>
      </c>
      <c r="Q9" s="59">
        <f t="shared" si="0"/>
        <v>105</v>
      </c>
      <c r="R9" s="59">
        <f>+Q12</f>
        <v>105</v>
      </c>
      <c r="S9" s="59">
        <f t="shared" si="0"/>
        <v>105</v>
      </c>
      <c r="T9" s="59">
        <f t="shared" si="0"/>
        <v>105</v>
      </c>
      <c r="U9" s="59">
        <f t="shared" si="0"/>
        <v>105</v>
      </c>
      <c r="V9" s="59">
        <f t="shared" si="0"/>
        <v>105</v>
      </c>
      <c r="W9" s="59">
        <f t="shared" si="0"/>
        <v>105</v>
      </c>
      <c r="X9" s="59">
        <f t="shared" si="0"/>
        <v>105</v>
      </c>
      <c r="Y9" s="59">
        <f t="shared" si="0"/>
        <v>85</v>
      </c>
      <c r="Z9" s="59">
        <f t="shared" si="0"/>
        <v>85</v>
      </c>
      <c r="AA9" s="59">
        <f t="shared" si="0"/>
        <v>85</v>
      </c>
      <c r="AB9" s="59">
        <f t="shared" si="0"/>
        <v>85</v>
      </c>
      <c r="AC9" s="59">
        <f t="shared" si="0"/>
        <v>46</v>
      </c>
      <c r="AD9" s="59">
        <f t="shared" si="0"/>
        <v>46</v>
      </c>
      <c r="AE9" s="59">
        <f t="shared" si="0"/>
        <v>46</v>
      </c>
      <c r="AF9" s="59">
        <f t="shared" si="0"/>
        <v>46</v>
      </c>
      <c r="AG9" s="59">
        <f t="shared" si="0"/>
        <v>46</v>
      </c>
    </row>
    <row r="10" spans="2:33">
      <c r="B10" s="60" t="s">
        <v>31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  <c r="AD10" s="63"/>
      <c r="AE10" s="64"/>
      <c r="AF10" s="64"/>
      <c r="AG10" s="64"/>
    </row>
    <row r="11" spans="2:33">
      <c r="B11" s="60" t="s">
        <v>32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>
        <v>20</v>
      </c>
      <c r="Y11" s="61"/>
      <c r="Z11" s="61"/>
      <c r="AA11" s="62"/>
      <c r="AB11" s="61">
        <v>39</v>
      </c>
      <c r="AC11" s="62"/>
      <c r="AD11" s="63"/>
      <c r="AE11" s="64"/>
      <c r="AF11" s="64"/>
      <c r="AG11" s="64"/>
    </row>
    <row r="12" spans="2:33">
      <c r="B12" s="60"/>
      <c r="C12" s="75">
        <f>C9+C10-C11</f>
        <v>105</v>
      </c>
      <c r="D12" s="76">
        <f t="shared" ref="D12:AG12" si="1">D9+D10-D11</f>
        <v>105</v>
      </c>
      <c r="E12" s="76">
        <f t="shared" si="1"/>
        <v>105</v>
      </c>
      <c r="F12" s="76">
        <f t="shared" si="1"/>
        <v>105</v>
      </c>
      <c r="G12" s="76">
        <f t="shared" si="1"/>
        <v>105</v>
      </c>
      <c r="H12" s="76">
        <f t="shared" si="1"/>
        <v>105</v>
      </c>
      <c r="I12" s="76">
        <f t="shared" si="1"/>
        <v>105</v>
      </c>
      <c r="J12" s="76">
        <f t="shared" si="1"/>
        <v>105</v>
      </c>
      <c r="K12" s="76">
        <f t="shared" si="1"/>
        <v>105</v>
      </c>
      <c r="L12" s="76">
        <f t="shared" si="1"/>
        <v>105</v>
      </c>
      <c r="M12" s="76">
        <f t="shared" si="1"/>
        <v>105</v>
      </c>
      <c r="N12" s="76">
        <f t="shared" si="1"/>
        <v>105</v>
      </c>
      <c r="O12" s="76">
        <f t="shared" si="1"/>
        <v>105</v>
      </c>
      <c r="P12" s="76">
        <f t="shared" si="1"/>
        <v>105</v>
      </c>
      <c r="Q12" s="76">
        <f t="shared" si="1"/>
        <v>105</v>
      </c>
      <c r="R12" s="76">
        <f t="shared" si="1"/>
        <v>105</v>
      </c>
      <c r="S12" s="76">
        <f t="shared" si="1"/>
        <v>105</v>
      </c>
      <c r="T12" s="76">
        <f t="shared" si="1"/>
        <v>105</v>
      </c>
      <c r="U12" s="76">
        <f t="shared" si="1"/>
        <v>105</v>
      </c>
      <c r="V12" s="76">
        <f t="shared" si="1"/>
        <v>105</v>
      </c>
      <c r="W12" s="76">
        <f t="shared" si="1"/>
        <v>105</v>
      </c>
      <c r="X12" s="76">
        <f t="shared" si="1"/>
        <v>85</v>
      </c>
      <c r="Y12" s="76">
        <f t="shared" si="1"/>
        <v>85</v>
      </c>
      <c r="Z12" s="76">
        <f t="shared" si="1"/>
        <v>85</v>
      </c>
      <c r="AA12" s="76">
        <f t="shared" si="1"/>
        <v>85</v>
      </c>
      <c r="AB12" s="76">
        <f t="shared" si="1"/>
        <v>46</v>
      </c>
      <c r="AC12" s="76">
        <f t="shared" si="1"/>
        <v>46</v>
      </c>
      <c r="AD12" s="76">
        <f t="shared" si="1"/>
        <v>46</v>
      </c>
      <c r="AE12" s="76">
        <f t="shared" si="1"/>
        <v>46</v>
      </c>
      <c r="AF12" s="76">
        <f t="shared" si="1"/>
        <v>46</v>
      </c>
      <c r="AG12" s="76">
        <f t="shared" si="1"/>
        <v>46</v>
      </c>
    </row>
    <row r="17" spans="2:5" ht="43.2">
      <c r="B17" s="65" t="s">
        <v>33</v>
      </c>
      <c r="C17" s="65" t="s">
        <v>34</v>
      </c>
      <c r="D17" s="65" t="s">
        <v>35</v>
      </c>
      <c r="E17" s="65" t="s">
        <v>36</v>
      </c>
    </row>
    <row r="18" spans="2:5">
      <c r="B18" s="66" t="s">
        <v>37</v>
      </c>
      <c r="C18" s="66">
        <f>C9</f>
        <v>105</v>
      </c>
      <c r="D18" s="67">
        <v>35</v>
      </c>
      <c r="E18" s="68">
        <f>C18*D18</f>
        <v>3675</v>
      </c>
    </row>
    <row r="19" spans="2:5">
      <c r="B19" s="69" t="s">
        <v>7</v>
      </c>
      <c r="C19" s="70"/>
      <c r="D19" s="70"/>
      <c r="E19" s="71">
        <f>E18</f>
        <v>3675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Props1.xml><?xml version="1.0" encoding="utf-8"?>
<ds:datastoreItem xmlns:ds="http://schemas.openxmlformats.org/officeDocument/2006/customXml" ds:itemID="{3B4ABA73-0583-4473-9E9D-BAA16BE9E61F}"/>
</file>

<file path=customXml/itemProps2.xml><?xml version="1.0" encoding="utf-8"?>
<ds:datastoreItem xmlns:ds="http://schemas.openxmlformats.org/officeDocument/2006/customXml" ds:itemID="{417A539F-A23E-4B4C-9F6C-EB8F516BCA63}"/>
</file>

<file path=customXml/itemProps3.xml><?xml version="1.0" encoding="utf-8"?>
<ds:datastoreItem xmlns:ds="http://schemas.openxmlformats.org/officeDocument/2006/customXml" ds:itemID="{E56B4653-E228-4877-94AE-F6F4E2935A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</vt:lpstr>
      <vt:lpstr>ALMACENAMIENTO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2024-04-01T16:34:29Z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0x0101008883507F307E00488DA3373852F5F62E</vt:lpwstr>
  </property>
</Properties>
</file>