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david_paucar_osf_pe/Documents/Escritorio/"/>
    </mc:Choice>
  </mc:AlternateContent>
  <xr:revisionPtr revIDLastSave="1" documentId="8_{02D5E0FB-AF34-4F65-8935-F0CB30EA7DFF}" xr6:coauthVersionLast="47" xr6:coauthVersionMax="47" xr10:uidLastSave="{1E85C0D1-1036-423B-B8BA-E5192EDE284F}"/>
  <bookViews>
    <workbookView xWindow="-108" yWindow="-108" windowWidth="23256" windowHeight="12456" xr2:uid="{12E4FCB4-B24B-434E-B479-D0AE91D7EB38}"/>
  </bookViews>
  <sheets>
    <sheet name="COMPARATIVO" sheetId="3" r:id="rId1"/>
    <sheet name="REPUESTOS - P.H" sheetId="1" state="hidden" r:id="rId2"/>
    <sheet name="PRODUCTOR DE HIELO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3" l="1"/>
  <c r="N20" i="3" s="1"/>
  <c r="N16" i="3"/>
  <c r="E16" i="3"/>
  <c r="E20" i="3" s="1"/>
  <c r="M16" i="3"/>
  <c r="M19" i="3" s="1"/>
  <c r="G16" i="3"/>
  <c r="G19" i="3" s="1"/>
  <c r="G20" i="3" s="1"/>
  <c r="L16" i="3"/>
  <c r="L19" i="3" s="1"/>
  <c r="F5" i="3"/>
  <c r="F16" i="3" s="1"/>
  <c r="E19" i="3"/>
  <c r="J16" i="3"/>
  <c r="K16" i="3"/>
  <c r="K19" i="3" s="1"/>
  <c r="I16" i="3"/>
  <c r="I19" i="3" s="1"/>
  <c r="O11" i="3"/>
  <c r="O16" i="3" s="1"/>
  <c r="H16" i="3"/>
  <c r="H19" i="3" s="1"/>
  <c r="G5" i="1"/>
  <c r="F16" i="1"/>
  <c r="F17" i="1" s="1"/>
  <c r="E16" i="1"/>
  <c r="E19" i="2"/>
  <c r="D19" i="2"/>
  <c r="M20" i="3" l="1"/>
  <c r="L20" i="3"/>
  <c r="F19" i="3"/>
  <c r="F20" i="3" s="1"/>
  <c r="H20" i="3"/>
  <c r="K20" i="3"/>
  <c r="I20" i="3"/>
  <c r="J19" i="3"/>
  <c r="J20" i="3" s="1"/>
  <c r="O19" i="3"/>
  <c r="O20" i="3" s="1"/>
  <c r="F18" i="1"/>
  <c r="F21" i="1" s="1"/>
  <c r="E20" i="2"/>
  <c r="E21" i="2" s="1"/>
  <c r="G17" i="1" l="1"/>
  <c r="D20" i="2" l="1"/>
  <c r="D21" i="2" s="1"/>
  <c r="G18" i="1"/>
  <c r="G21" i="1" s="1"/>
  <c r="E17" i="1"/>
  <c r="E18" i="1" l="1"/>
  <c r="E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Yesenia Silva</author>
  </authors>
  <commentList>
    <comment ref="D12" authorId="0" shapeId="0" xr:uid="{1C02263E-863A-448F-99B8-22BD3EB1FE3B}">
      <text>
        <r>
          <rPr>
            <b/>
            <sz val="9"/>
            <color indexed="81"/>
            <rFont val="Tahoma"/>
            <family val="2"/>
          </rPr>
          <t>Yesenia Silva:</t>
        </r>
        <r>
          <rPr>
            <sz val="9"/>
            <color indexed="81"/>
            <rFont val="Tahoma"/>
            <family val="2"/>
          </rPr>
          <t xml:space="preserve">
solo controla el evaporador de hielo.</t>
        </r>
      </text>
    </comment>
    <comment ref="E12" authorId="0" shapeId="0" xr:uid="{9229D7C0-8EB3-4437-AD2D-B417C05AA07A}">
      <text>
        <r>
          <rPr>
            <b/>
            <sz val="9"/>
            <color indexed="81"/>
            <rFont val="Tahoma"/>
            <family val="2"/>
          </rPr>
          <t>Yesenia Silva:</t>
        </r>
        <r>
          <rPr>
            <sz val="9"/>
            <color indexed="81"/>
            <rFont val="Tahoma"/>
            <family val="2"/>
          </rPr>
          <t xml:space="preserve">
solo controla el evaporador de hielo.</t>
        </r>
      </text>
    </comment>
  </commentList>
</comments>
</file>

<file path=xl/sharedStrings.xml><?xml version="1.0" encoding="utf-8"?>
<sst xmlns="http://schemas.openxmlformats.org/spreadsheetml/2006/main" count="202" uniqueCount="114">
  <si>
    <t>DATO</t>
  </si>
  <si>
    <t>Proveedor</t>
  </si>
  <si>
    <t>Cotización</t>
  </si>
  <si>
    <t>Especificaciones Técnicas</t>
  </si>
  <si>
    <t>Voltaje</t>
  </si>
  <si>
    <t>Total Valores</t>
  </si>
  <si>
    <t>Valor venta US$</t>
  </si>
  <si>
    <t>Igv US$</t>
  </si>
  <si>
    <t>Precio de venta US$</t>
  </si>
  <si>
    <t>Condiciones de Pago</t>
  </si>
  <si>
    <t>Garantía</t>
  </si>
  <si>
    <t>1 año</t>
  </si>
  <si>
    <t>Forma de pago</t>
  </si>
  <si>
    <t>Tiempo de entrega de los equipos</t>
  </si>
  <si>
    <t>Lugar de entrega</t>
  </si>
  <si>
    <t>REDUCTOR A</t>
  </si>
  <si>
    <t>CUCHILLA A1</t>
  </si>
  <si>
    <t>2 escariadores con rodamiento, sello de aceite para cada
escariador ,longitud del escariador = 770 mm, utiliza M20, para tornillo (PDH30TR)</t>
  </si>
  <si>
    <t>1 escariadores con rodamiento, sello de aceite ,longitud del
escariador = 10060 mm, utiliza M16, para tornillo (PDH15TR)</t>
  </si>
  <si>
    <t>SERVICIO</t>
  </si>
  <si>
    <t>Servicio de desmontaje y montaje</t>
  </si>
  <si>
    <t>Tipo: TKVWEQM135-R</t>
  </si>
  <si>
    <t>Marca: GONGJI</t>
  </si>
  <si>
    <t>Potencia: 1.5kw (440V/3/60Hz)</t>
  </si>
  <si>
    <t>Tipo: TKVWEQ120 -R</t>
  </si>
  <si>
    <t>Potencia: 0.75kw (440V/3/60Hz)</t>
  </si>
  <si>
    <t>50% de adelanto
40% con llegada de repuestos
10% Instalar y pruebas mecánicas</t>
  </si>
  <si>
    <t>Tiempo de entrega</t>
  </si>
  <si>
    <t>9 a 10 semanas</t>
  </si>
  <si>
    <t>Planta Paita (ABC)</t>
  </si>
  <si>
    <t>Gastos Generales 10%</t>
  </si>
  <si>
    <t>Utilidad 5%</t>
  </si>
  <si>
    <t>80% de adelanto
20% contra entrega</t>
  </si>
  <si>
    <t>CUADRO COMPARATIVO  -  EVAPORADOR DE HIELO DE ESCAMAS</t>
  </si>
  <si>
    <t>CUADRO COMPARATIVO  - REPUESTOS DE PRODUCTOR DE HIELO</t>
  </si>
  <si>
    <t>440V/3P/60Hz</t>
  </si>
  <si>
    <t>Acero inoxidable</t>
  </si>
  <si>
    <t>Sistema de amoníaco</t>
  </si>
  <si>
    <t>Reductor</t>
  </si>
  <si>
    <t xml:space="preserve">Evaporador de hielo </t>
  </si>
  <si>
    <t xml:space="preserve">Tanque de agua </t>
  </si>
  <si>
    <t>Bomba de agua</t>
  </si>
  <si>
    <t>Utiliza agua dulce</t>
  </si>
  <si>
    <t>Bomba de Salmuera</t>
  </si>
  <si>
    <t>Caja Eléctrica</t>
  </si>
  <si>
    <t>Componentes</t>
  </si>
  <si>
    <t>LRD-30T</t>
  </si>
  <si>
    <t>Origen</t>
  </si>
  <si>
    <t>China</t>
  </si>
  <si>
    <t>AUTOCON CONTROL AUTOMATION</t>
  </si>
  <si>
    <t>Capacidad</t>
  </si>
  <si>
    <t>LRD-15T</t>
  </si>
  <si>
    <t>Cantidad</t>
  </si>
  <si>
    <t xml:space="preserve">LR2019092808  </t>
  </si>
  <si>
    <t>Precio unitario</t>
  </si>
  <si>
    <t>40 días después del pago inicia</t>
  </si>
  <si>
    <t>30% de Depósito, 70% del saldo se pagará antes de la entrega (Despues de terminar la producción)</t>
  </si>
  <si>
    <t>18 meses</t>
  </si>
  <si>
    <t>Ofrecemos piezas de repuesto gratuitas si hay algún problema durante el período de garantía</t>
  </si>
  <si>
    <t>Onservación</t>
  </si>
  <si>
    <t>Paita</t>
  </si>
  <si>
    <t>Tipo de Refrigerante</t>
  </si>
  <si>
    <t>Material de fabricación</t>
  </si>
  <si>
    <t>Repuesto</t>
  </si>
  <si>
    <t>REDUCTOR B</t>
  </si>
  <si>
    <t xml:space="preserve"> N°- 057 - 2024</t>
  </si>
  <si>
    <t>INVERSIONES Y PROYECTOS INDUSTRIALES</t>
  </si>
  <si>
    <t>Incluye motor</t>
  </si>
  <si>
    <t>10 Dias</t>
  </si>
  <si>
    <t>Cambiar rodamiento y reten</t>
  </si>
  <si>
    <t>Selección y cambio de rodamiento y reten de cuchillas de productor de hielo</t>
  </si>
  <si>
    <t xml:space="preserve"> PDH 30TR - N°- 057 - 2024</t>
  </si>
  <si>
    <t>Suministro e Instalación de reductor de hielo de 30TN</t>
  </si>
  <si>
    <r>
      <t xml:space="preserve">Reductor A , Tipo : TKVWEQM135-R , Potencia 1.5kw (440V/3/60Hz), Marca
GONGJI incluye motor , para </t>
    </r>
    <r>
      <rPr>
        <sz val="9"/>
        <color rgb="FFFF0000"/>
        <rFont val="Calibri"/>
        <family val="2"/>
        <scheme val="minor"/>
      </rPr>
      <t>PDH 30TR</t>
    </r>
  </si>
  <si>
    <r>
      <t xml:space="preserve">Cuchilla A 1 juego = 2 escariadores con rodamiento, sello de aceite para cada
escariador ,longitud del escariador = 770 mm, utiliza M20, para tornillo </t>
    </r>
    <r>
      <rPr>
        <sz val="9"/>
        <color rgb="FFFF0000"/>
        <rFont val="Calibri"/>
        <family val="2"/>
        <scheme val="minor"/>
      </rPr>
      <t>(PDH30TR)</t>
    </r>
  </si>
  <si>
    <r>
      <t xml:space="preserve">Reductor B , Tipo : TKVWEQ120 -R , Potencia 0.75kw (440V/3/60Hz), Marca
GONGJI incluye motor , para </t>
    </r>
    <r>
      <rPr>
        <sz val="9"/>
        <color rgb="FFFF0000"/>
        <rFont val="Calibri"/>
        <family val="2"/>
        <scheme val="minor"/>
      </rPr>
      <t>PDH 15TR</t>
    </r>
  </si>
  <si>
    <r>
      <t xml:space="preserve">Cuchilla A 1 juego = 1 escariadores con rodamiento, sello de aceite ,longitud del
escariador = 10060 mm, utiliza M16, para tornillo </t>
    </r>
    <r>
      <rPr>
        <sz val="9"/>
        <color rgb="FFFF0000"/>
        <rFont val="Calibri"/>
        <family val="2"/>
        <scheme val="minor"/>
      </rPr>
      <t>(PDH15TR)</t>
    </r>
  </si>
  <si>
    <t>3 und</t>
  </si>
  <si>
    <t>3 juegos</t>
  </si>
  <si>
    <t>1 und</t>
  </si>
  <si>
    <t>2 juegos</t>
  </si>
  <si>
    <t>2 und</t>
  </si>
  <si>
    <t>Propuesta N°01</t>
  </si>
  <si>
    <t>Propuesta N°02</t>
  </si>
  <si>
    <t>Propuesta N°03</t>
  </si>
  <si>
    <t>Propuesta N°04</t>
  </si>
  <si>
    <t xml:space="preserve">60% de adelanto
40% con llegada de repuestos
</t>
  </si>
  <si>
    <t>60% de adelanto
20% con llegada de repuestos
20% Instalar y pruebas mecánicas</t>
  </si>
  <si>
    <t>3 a 4 semanas</t>
  </si>
  <si>
    <t>8 a 9 semanas</t>
  </si>
  <si>
    <r>
      <rPr>
        <b/>
        <sz val="9"/>
        <color theme="1"/>
        <rFont val="Calibri"/>
        <family val="2"/>
        <scheme val="minor"/>
      </rPr>
      <t>Repuestos</t>
    </r>
    <r>
      <rPr>
        <sz val="9"/>
        <color theme="1"/>
        <rFont val="Calibri"/>
        <family val="2"/>
        <scheme val="minor"/>
      </rPr>
      <t xml:space="preserve">
50% de adelanto
50 % contra entrega china
</t>
    </r>
    <r>
      <rPr>
        <b/>
        <sz val="9"/>
        <color theme="1"/>
        <rFont val="Calibri"/>
        <family val="2"/>
        <scheme val="minor"/>
      </rPr>
      <t>Montaje</t>
    </r>
    <r>
      <rPr>
        <sz val="9"/>
        <color theme="1"/>
        <rFont val="Calibri"/>
        <family val="2"/>
        <scheme val="minor"/>
      </rPr>
      <t xml:space="preserve"> 
60% adelanto
40 % Instalar y pruebas mecánicas</t>
    </r>
  </si>
  <si>
    <t>8 und</t>
  </si>
  <si>
    <t>1 servicio</t>
  </si>
  <si>
    <t>Productor de hielo Nuevo 30TN</t>
  </si>
  <si>
    <t>Productor de hielo Nuevo 15TN</t>
  </si>
  <si>
    <t>Productor de hielo</t>
  </si>
  <si>
    <t>Entrega en china</t>
  </si>
  <si>
    <t>40 días</t>
  </si>
  <si>
    <t>MITOR</t>
  </si>
  <si>
    <t>AUTOCON CONTROL AUTOMATION - OSF</t>
  </si>
  <si>
    <t>Propuesta N°05</t>
  </si>
  <si>
    <t>Nacionalizacion</t>
  </si>
  <si>
    <t>Planta Paita ABC</t>
  </si>
  <si>
    <t>MOON ENVIRONMENT</t>
  </si>
  <si>
    <t>120 dias</t>
  </si>
  <si>
    <t>70% Adelanto</t>
  </si>
  <si>
    <t>140 dias</t>
  </si>
  <si>
    <t>20% Adelanto, 04 pagos mensuales de 20% desde emitida la OC</t>
  </si>
  <si>
    <t>Lima</t>
  </si>
  <si>
    <t>Propuesta N°06</t>
  </si>
  <si>
    <t>Descuento</t>
  </si>
  <si>
    <t>GEIMCO</t>
  </si>
  <si>
    <r>
      <rPr>
        <b/>
        <sz val="9"/>
        <color theme="1"/>
        <rFont val="Calibri"/>
        <family val="2"/>
        <scheme val="minor"/>
      </rPr>
      <t>Repuestos</t>
    </r>
    <r>
      <rPr>
        <sz val="9"/>
        <color theme="1"/>
        <rFont val="Calibri"/>
        <family val="2"/>
        <scheme val="minor"/>
      </rPr>
      <t xml:space="preserve">
80% de adelanto
20 % contra entrega china
</t>
    </r>
    <r>
      <rPr>
        <b/>
        <sz val="9"/>
        <color theme="1"/>
        <rFont val="Calibri"/>
        <family val="2"/>
        <scheme val="minor"/>
      </rPr>
      <t>Montaje</t>
    </r>
    <r>
      <rPr>
        <sz val="9"/>
        <color theme="1"/>
        <rFont val="Calibri"/>
        <family val="2"/>
        <scheme val="minor"/>
      </rPr>
      <t xml:space="preserve"> 
60% adelanto
40 % Instalar y pruebas mecánicas</t>
    </r>
  </si>
  <si>
    <t>3 semanas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</si>
</sst>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F0C2"/>
        <bgColor indexed="64"/>
      </patternFill>
    </fill>
  </fills>
  <borders count="2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 indent="3"/>
    </xf>
    <xf numFmtId="3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right" vertical="center" wrapText="1" indent="1"/>
    </xf>
    <xf numFmtId="3" fontId="1" fillId="4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vertical="center" wrapText="1" indent="1"/>
    </xf>
    <xf numFmtId="3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indent="1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vertical="center" wrapText="1"/>
    </xf>
    <xf numFmtId="0" fontId="2" fillId="5" borderId="5" xfId="0" applyFont="1" applyFill="1" applyBorder="1" applyAlignment="1">
      <alignment horizontal="left" vertical="center" indent="1"/>
    </xf>
    <xf numFmtId="4" fontId="1" fillId="4" borderId="1" xfId="0" applyNumberFormat="1" applyFont="1" applyFill="1" applyBorder="1" applyAlignment="1">
      <alignment horizontal="right"/>
    </xf>
    <xf numFmtId="0" fontId="6" fillId="0" borderId="5" xfId="0" applyFont="1" applyBorder="1"/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 indent="1"/>
    </xf>
    <xf numFmtId="0" fontId="2" fillId="0" borderId="5" xfId="0" applyFont="1" applyBorder="1" applyAlignment="1">
      <alignment horizontal="right" vertical="center" wrapText="1" inden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right" vertical="center"/>
    </xf>
    <xf numFmtId="4" fontId="1" fillId="4" borderId="10" xfId="0" applyNumberFormat="1" applyFont="1" applyFill="1" applyBorder="1" applyAlignment="1">
      <alignment horizontal="right"/>
    </xf>
    <xf numFmtId="0" fontId="2" fillId="0" borderId="11" xfId="0" applyFont="1" applyBorder="1" applyAlignment="1">
      <alignment horizontal="right" vertical="center"/>
    </xf>
    <xf numFmtId="0" fontId="2" fillId="0" borderId="11" xfId="0" applyFont="1" applyBorder="1" applyAlignment="1">
      <alignment vertical="center" wrapText="1"/>
    </xf>
    <xf numFmtId="0" fontId="6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 applyAlignment="1">
      <alignment horizontal="left" vertical="center" wrapText="1" indent="1"/>
    </xf>
    <xf numFmtId="4" fontId="2" fillId="0" borderId="14" xfId="0" applyNumberFormat="1" applyFont="1" applyBorder="1" applyAlignment="1">
      <alignment horizontal="right" vertical="center"/>
    </xf>
    <xf numFmtId="4" fontId="1" fillId="4" borderId="14" xfId="0" applyNumberFormat="1" applyFont="1" applyFill="1" applyBorder="1" applyAlignment="1">
      <alignment horizontal="right"/>
    </xf>
    <xf numFmtId="0" fontId="2" fillId="0" borderId="14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left" vertical="center" wrapText="1" indent="1"/>
    </xf>
    <xf numFmtId="0" fontId="5" fillId="2" borderId="1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/>
    </xf>
    <xf numFmtId="4" fontId="1" fillId="4" borderId="5" xfId="0" applyNumberFormat="1" applyFont="1" applyFill="1" applyBorder="1" applyAlignment="1">
      <alignment horizontal="right"/>
    </xf>
    <xf numFmtId="0" fontId="5" fillId="2" borderId="1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" fontId="2" fillId="0" borderId="14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/>
    </xf>
    <xf numFmtId="0" fontId="2" fillId="0" borderId="15" xfId="0" applyFont="1" applyBorder="1"/>
    <xf numFmtId="0" fontId="1" fillId="2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 indent="1"/>
    </xf>
    <xf numFmtId="4" fontId="2" fillId="0" borderId="16" xfId="0" applyNumberFormat="1" applyFont="1" applyBorder="1" applyAlignment="1">
      <alignment horizontal="right" vertical="center"/>
    </xf>
    <xf numFmtId="4" fontId="2" fillId="0" borderId="16" xfId="0" applyNumberFormat="1" applyFont="1" applyBorder="1"/>
    <xf numFmtId="4" fontId="1" fillId="4" borderId="16" xfId="0" applyNumberFormat="1" applyFont="1" applyFill="1" applyBorder="1" applyAlignment="1">
      <alignment horizontal="right"/>
    </xf>
    <xf numFmtId="0" fontId="2" fillId="0" borderId="16" xfId="0" applyFont="1" applyBorder="1" applyAlignment="1">
      <alignment horizontal="right" vertical="center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wrapText="1"/>
    </xf>
    <xf numFmtId="0" fontId="6" fillId="0" borderId="16" xfId="0" applyFont="1" applyBorder="1"/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 indent="1"/>
    </xf>
    <xf numFmtId="0" fontId="2" fillId="0" borderId="23" xfId="0" applyFont="1" applyBorder="1" applyAlignment="1">
      <alignment horizontal="left" vertical="center" wrapText="1" indent="1"/>
    </xf>
    <xf numFmtId="4" fontId="2" fillId="0" borderId="22" xfId="0" applyNumberFormat="1" applyFont="1" applyBorder="1" applyAlignment="1">
      <alignment horizontal="right" vertical="center"/>
    </xf>
    <xf numFmtId="4" fontId="2" fillId="0" borderId="23" xfId="0" applyNumberFormat="1" applyFont="1" applyBorder="1" applyAlignment="1">
      <alignment horizontal="right" vertical="center"/>
    </xf>
    <xf numFmtId="4" fontId="2" fillId="0" borderId="23" xfId="0" applyNumberFormat="1" applyFont="1" applyBorder="1"/>
    <xf numFmtId="4" fontId="1" fillId="4" borderId="22" xfId="0" applyNumberFormat="1" applyFont="1" applyFill="1" applyBorder="1" applyAlignment="1">
      <alignment horizontal="right"/>
    </xf>
    <xf numFmtId="4" fontId="1" fillId="4" borderId="23" xfId="0" applyNumberFormat="1" applyFont="1" applyFill="1" applyBorder="1" applyAlignment="1">
      <alignment horizontal="right"/>
    </xf>
    <xf numFmtId="0" fontId="2" fillId="0" borderId="22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wrapText="1"/>
    </xf>
    <xf numFmtId="0" fontId="6" fillId="0" borderId="22" xfId="0" applyFont="1" applyBorder="1"/>
    <xf numFmtId="0" fontId="6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6" fillId="0" borderId="25" xfId="0" applyFont="1" applyBorder="1"/>
    <xf numFmtId="0" fontId="8" fillId="0" borderId="25" xfId="0" applyFont="1" applyBorder="1"/>
    <xf numFmtId="0" fontId="8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F0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1603-F9CB-4DA2-B78D-D2EA711C0FF0}">
  <dimension ref="B2:O25"/>
  <sheetViews>
    <sheetView showGridLines="0" tabSelected="1" zoomScale="110" zoomScaleNormal="11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P22" sqref="P22"/>
    </sheetView>
  </sheetViews>
  <sheetFormatPr baseColWidth="10" defaultRowHeight="12" x14ac:dyDescent="0.25"/>
  <cols>
    <col min="1" max="1" width="1.44140625" style="2" customWidth="1"/>
    <col min="2" max="2" width="13.88671875" style="16" customWidth="1"/>
    <col min="3" max="3" width="59.21875" style="2" customWidth="1"/>
    <col min="4" max="4" width="12.77734375" style="2" customWidth="1"/>
    <col min="5" max="15" width="16.33203125" style="2" customWidth="1"/>
    <col min="16" max="16384" width="11.5546875" style="2"/>
  </cols>
  <sheetData>
    <row r="2" spans="2:15" ht="12.6" thickBot="1" x14ac:dyDescent="0.3">
      <c r="B2" s="55" t="s">
        <v>34</v>
      </c>
      <c r="C2" s="56"/>
      <c r="D2" s="56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2:15" ht="30.6" x14ac:dyDescent="0.25">
      <c r="B3" s="1" t="s">
        <v>0</v>
      </c>
      <c r="C3" s="29" t="s">
        <v>1</v>
      </c>
      <c r="D3" s="29"/>
      <c r="E3" s="40" t="s">
        <v>49</v>
      </c>
      <c r="F3" s="41" t="s">
        <v>98</v>
      </c>
      <c r="G3" s="73" t="s">
        <v>103</v>
      </c>
      <c r="H3" s="92" t="s">
        <v>49</v>
      </c>
      <c r="I3" s="93" t="s">
        <v>49</v>
      </c>
      <c r="J3" s="93" t="s">
        <v>49</v>
      </c>
      <c r="K3" s="93" t="s">
        <v>49</v>
      </c>
      <c r="L3" s="94" t="s">
        <v>99</v>
      </c>
      <c r="M3" s="93" t="s">
        <v>49</v>
      </c>
      <c r="N3" s="95" t="s">
        <v>111</v>
      </c>
      <c r="O3" s="77" t="s">
        <v>66</v>
      </c>
    </row>
    <row r="4" spans="2:15" ht="24" x14ac:dyDescent="0.25">
      <c r="B4" s="1"/>
      <c r="C4" s="28" t="s">
        <v>2</v>
      </c>
      <c r="D4" s="31" t="s">
        <v>52</v>
      </c>
      <c r="E4" s="42" t="s">
        <v>53</v>
      </c>
      <c r="F4" s="4"/>
      <c r="G4" s="74"/>
      <c r="H4" s="96" t="s">
        <v>82</v>
      </c>
      <c r="I4" s="83" t="s">
        <v>83</v>
      </c>
      <c r="J4" s="83" t="s">
        <v>84</v>
      </c>
      <c r="K4" s="83" t="s">
        <v>85</v>
      </c>
      <c r="L4" s="83" t="s">
        <v>100</v>
      </c>
      <c r="M4" s="83" t="s">
        <v>109</v>
      </c>
      <c r="N4" s="97" t="s">
        <v>82</v>
      </c>
      <c r="O4" s="78" t="s">
        <v>71</v>
      </c>
    </row>
    <row r="5" spans="2:15" ht="27.6" customHeight="1" x14ac:dyDescent="0.25">
      <c r="B5" s="58" t="s">
        <v>95</v>
      </c>
      <c r="C5" s="34" t="s">
        <v>93</v>
      </c>
      <c r="D5" s="37" t="s">
        <v>81</v>
      </c>
      <c r="E5" s="43">
        <v>51000</v>
      </c>
      <c r="F5" s="25">
        <f>2*53670</f>
        <v>107340</v>
      </c>
      <c r="G5" s="75">
        <v>88000</v>
      </c>
      <c r="H5" s="98"/>
      <c r="I5" s="84"/>
      <c r="J5" s="84"/>
      <c r="K5" s="84"/>
      <c r="L5" s="84"/>
      <c r="M5" s="84"/>
      <c r="N5" s="99"/>
      <c r="O5" s="50"/>
    </row>
    <row r="6" spans="2:15" ht="27.6" customHeight="1" x14ac:dyDescent="0.25">
      <c r="B6" s="59"/>
      <c r="C6" s="34" t="s">
        <v>94</v>
      </c>
      <c r="D6" s="37" t="s">
        <v>79</v>
      </c>
      <c r="E6" s="43">
        <v>14100</v>
      </c>
      <c r="F6" s="25"/>
      <c r="G6" s="75">
        <v>29000</v>
      </c>
      <c r="H6" s="98"/>
      <c r="I6" s="84"/>
      <c r="J6" s="84"/>
      <c r="K6" s="84"/>
      <c r="L6" s="84"/>
      <c r="M6" s="84"/>
      <c r="N6" s="99"/>
      <c r="O6" s="50"/>
    </row>
    <row r="7" spans="2:15" ht="27.6" customHeight="1" x14ac:dyDescent="0.25">
      <c r="B7" s="54" t="s">
        <v>3</v>
      </c>
      <c r="C7" s="6" t="s">
        <v>73</v>
      </c>
      <c r="D7" s="37" t="s">
        <v>77</v>
      </c>
      <c r="E7" s="43"/>
      <c r="F7" s="25"/>
      <c r="G7" s="75"/>
      <c r="H7" s="100">
        <v>6555.77</v>
      </c>
      <c r="I7" s="85">
        <v>6555.77</v>
      </c>
      <c r="J7" s="85">
        <v>10156.9</v>
      </c>
      <c r="K7" s="85">
        <v>4886.1000000000004</v>
      </c>
      <c r="L7" s="85">
        <v>4886.1000000000004</v>
      </c>
      <c r="M7" s="85">
        <v>10156.9</v>
      </c>
      <c r="N7" s="101">
        <v>6461.54</v>
      </c>
      <c r="O7" s="79">
        <v>0</v>
      </c>
    </row>
    <row r="8" spans="2:15" ht="27.6" customHeight="1" x14ac:dyDescent="0.25">
      <c r="B8" s="54"/>
      <c r="C8" s="6" t="s">
        <v>74</v>
      </c>
      <c r="D8" s="37" t="s">
        <v>78</v>
      </c>
      <c r="E8" s="43"/>
      <c r="F8" s="25"/>
      <c r="G8" s="75"/>
      <c r="H8" s="100">
        <v>4370.51</v>
      </c>
      <c r="I8" s="85">
        <v>4370.51</v>
      </c>
      <c r="J8" s="86">
        <v>6771.27</v>
      </c>
      <c r="K8" s="85">
        <v>2630.98</v>
      </c>
      <c r="L8" s="85">
        <v>2630.98</v>
      </c>
      <c r="M8" s="86">
        <v>6771.27</v>
      </c>
      <c r="N8" s="102">
        <v>4153.8500000000004</v>
      </c>
      <c r="O8" s="79">
        <v>0</v>
      </c>
    </row>
    <row r="9" spans="2:15" ht="27.6" customHeight="1" x14ac:dyDescent="0.25">
      <c r="B9" s="54"/>
      <c r="C9" s="6" t="s">
        <v>75</v>
      </c>
      <c r="D9" s="37" t="s">
        <v>79</v>
      </c>
      <c r="E9" s="43"/>
      <c r="F9" s="25"/>
      <c r="G9" s="75"/>
      <c r="H9" s="100">
        <v>1748.2</v>
      </c>
      <c r="I9" s="85">
        <v>1748.2</v>
      </c>
      <c r="J9" s="85">
        <v>2708.51</v>
      </c>
      <c r="K9" s="85">
        <v>1252.8499999999999</v>
      </c>
      <c r="L9" s="85">
        <v>1252.8499999999999</v>
      </c>
      <c r="M9" s="85">
        <v>2708.51</v>
      </c>
      <c r="N9" s="101">
        <v>1923.08</v>
      </c>
      <c r="O9" s="79">
        <v>0</v>
      </c>
    </row>
    <row r="10" spans="2:15" ht="27.6" customHeight="1" x14ac:dyDescent="0.25">
      <c r="B10" s="54"/>
      <c r="C10" s="6" t="s">
        <v>76</v>
      </c>
      <c r="D10" s="37" t="s">
        <v>80</v>
      </c>
      <c r="E10" s="43"/>
      <c r="F10" s="25"/>
      <c r="G10" s="75"/>
      <c r="H10" s="100">
        <v>1748.2</v>
      </c>
      <c r="I10" s="85">
        <v>1748.2</v>
      </c>
      <c r="J10" s="85">
        <v>2708.51</v>
      </c>
      <c r="K10" s="85">
        <v>1127.56</v>
      </c>
      <c r="L10" s="85">
        <v>1127.56</v>
      </c>
      <c r="M10" s="85">
        <v>2708.51</v>
      </c>
      <c r="N10" s="101">
        <v>1569.23</v>
      </c>
      <c r="O10" s="79">
        <v>0</v>
      </c>
    </row>
    <row r="11" spans="2:15" ht="27.6" hidden="1" customHeight="1" x14ac:dyDescent="0.25">
      <c r="B11" s="54"/>
      <c r="C11" s="6" t="s">
        <v>72</v>
      </c>
      <c r="D11" s="37" t="s">
        <v>81</v>
      </c>
      <c r="E11" s="43"/>
      <c r="F11" s="25"/>
      <c r="G11" s="75"/>
      <c r="H11" s="100">
        <v>0</v>
      </c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101"/>
      <c r="O11" s="79">
        <f>6990.4+730.2</f>
        <v>7720.5999999999995</v>
      </c>
    </row>
    <row r="12" spans="2:15" ht="27.6" hidden="1" customHeight="1" x14ac:dyDescent="0.25">
      <c r="B12" s="54"/>
      <c r="C12" s="6" t="s">
        <v>70</v>
      </c>
      <c r="D12" s="37" t="s">
        <v>91</v>
      </c>
      <c r="E12" s="43"/>
      <c r="F12" s="25"/>
      <c r="G12" s="75"/>
      <c r="H12" s="100">
        <v>0</v>
      </c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101"/>
      <c r="O12" s="79">
        <v>684.3</v>
      </c>
    </row>
    <row r="13" spans="2:15" ht="27.6" customHeight="1" x14ac:dyDescent="0.25">
      <c r="B13" s="54"/>
      <c r="C13" s="6" t="s">
        <v>20</v>
      </c>
      <c r="D13" s="37" t="s">
        <v>92</v>
      </c>
      <c r="E13" s="43"/>
      <c r="F13" s="25"/>
      <c r="G13" s="75"/>
      <c r="H13" s="100">
        <v>0</v>
      </c>
      <c r="I13" s="85">
        <v>2274.3000000000002</v>
      </c>
      <c r="J13" s="85">
        <v>2803.59</v>
      </c>
      <c r="K13" s="85">
        <v>2108.6999999999998</v>
      </c>
      <c r="L13" s="85">
        <v>2108.6999999999998</v>
      </c>
      <c r="M13" s="85">
        <v>2803.59</v>
      </c>
      <c r="N13" s="101">
        <v>2400</v>
      </c>
      <c r="O13" s="79">
        <v>300.8</v>
      </c>
    </row>
    <row r="14" spans="2:15" ht="15" customHeight="1" x14ac:dyDescent="0.25">
      <c r="B14" s="5"/>
      <c r="C14" s="6" t="s">
        <v>101</v>
      </c>
      <c r="D14" s="37"/>
      <c r="E14" s="43">
        <v>83053.36</v>
      </c>
      <c r="F14" s="25"/>
      <c r="G14" s="75"/>
      <c r="H14" s="100"/>
      <c r="I14" s="85"/>
      <c r="J14" s="85"/>
      <c r="K14" s="85"/>
      <c r="L14" s="85">
        <v>11036.76</v>
      </c>
      <c r="M14" s="85"/>
      <c r="N14" s="101">
        <v>8000</v>
      </c>
      <c r="O14" s="79"/>
    </row>
    <row r="15" spans="2:15" ht="15" customHeight="1" x14ac:dyDescent="0.25">
      <c r="B15" s="5"/>
      <c r="C15" s="6" t="s">
        <v>110</v>
      </c>
      <c r="D15" s="37"/>
      <c r="E15" s="43"/>
      <c r="F15" s="25"/>
      <c r="G15" s="75"/>
      <c r="H15" s="100"/>
      <c r="I15" s="85"/>
      <c r="J15" s="85"/>
      <c r="K15" s="85"/>
      <c r="L15" s="85"/>
      <c r="M15" s="85">
        <v>2000</v>
      </c>
      <c r="N15" s="101"/>
      <c r="O15" s="79"/>
    </row>
    <row r="16" spans="2:15" x14ac:dyDescent="0.25">
      <c r="B16" s="54" t="s">
        <v>5</v>
      </c>
      <c r="C16" s="10" t="s">
        <v>6</v>
      </c>
      <c r="D16" s="38"/>
      <c r="E16" s="44">
        <f>E5+E6</f>
        <v>65100</v>
      </c>
      <c r="F16" s="35">
        <f>F5</f>
        <v>107340</v>
      </c>
      <c r="G16" s="76">
        <f>G5+G6</f>
        <v>117000</v>
      </c>
      <c r="H16" s="103">
        <f>SUM(H7:H13)</f>
        <v>14422.680000000002</v>
      </c>
      <c r="I16" s="87">
        <f>SUM(I7:I13)</f>
        <v>16696.980000000003</v>
      </c>
      <c r="J16" s="87">
        <f t="shared" ref="J16:K16" si="0">SUM(J7:J13)</f>
        <v>25148.780000000002</v>
      </c>
      <c r="K16" s="87">
        <f t="shared" si="0"/>
        <v>12006.189999999999</v>
      </c>
      <c r="L16" s="87">
        <f>SUM(L7:L14)</f>
        <v>23042.949999999997</v>
      </c>
      <c r="M16" s="87">
        <f>M7+M8+M10+M9+M13-M15</f>
        <v>23148.780000000002</v>
      </c>
      <c r="N16" s="104">
        <f>N7+N8+N10+N9+N13-N15+N14</f>
        <v>24507.699999999997</v>
      </c>
      <c r="O16" s="52">
        <f>SUM(O7:O13)</f>
        <v>8705.6999999999989</v>
      </c>
    </row>
    <row r="17" spans="2:15" x14ac:dyDescent="0.25">
      <c r="B17" s="54"/>
      <c r="C17" s="12" t="s">
        <v>31</v>
      </c>
      <c r="D17" s="39"/>
      <c r="E17" s="43"/>
      <c r="F17" s="25"/>
      <c r="G17" s="75"/>
      <c r="H17" s="100"/>
      <c r="I17" s="85"/>
      <c r="J17" s="85"/>
      <c r="K17" s="85"/>
      <c r="L17" s="85"/>
      <c r="M17" s="85"/>
      <c r="N17" s="101"/>
      <c r="O17" s="51">
        <v>435.27</v>
      </c>
    </row>
    <row r="18" spans="2:15" x14ac:dyDescent="0.25">
      <c r="B18" s="54"/>
      <c r="C18" s="12" t="s">
        <v>30</v>
      </c>
      <c r="D18" s="39"/>
      <c r="E18" s="43"/>
      <c r="F18" s="25"/>
      <c r="G18" s="75"/>
      <c r="H18" s="100"/>
      <c r="I18" s="85"/>
      <c r="J18" s="85"/>
      <c r="K18" s="85"/>
      <c r="L18" s="85"/>
      <c r="M18" s="85"/>
      <c r="N18" s="101"/>
      <c r="O18" s="51">
        <v>870.54</v>
      </c>
    </row>
    <row r="19" spans="2:15" x14ac:dyDescent="0.25">
      <c r="B19" s="54"/>
      <c r="C19" s="12" t="s">
        <v>7</v>
      </c>
      <c r="D19" s="39"/>
      <c r="E19" s="43">
        <f>E16*18%</f>
        <v>11718</v>
      </c>
      <c r="F19" s="25">
        <f>F16*0.18</f>
        <v>19321.2</v>
      </c>
      <c r="G19" s="75">
        <f>G16*0.18</f>
        <v>21060</v>
      </c>
      <c r="H19" s="100">
        <f t="shared" ref="H19:M19" si="1">H16*18%</f>
        <v>2596.0824000000002</v>
      </c>
      <c r="I19" s="85">
        <f t="shared" si="1"/>
        <v>3005.4564000000005</v>
      </c>
      <c r="J19" s="85">
        <f t="shared" si="1"/>
        <v>4526.7804000000006</v>
      </c>
      <c r="K19" s="85">
        <f t="shared" si="1"/>
        <v>2161.1141999999995</v>
      </c>
      <c r="L19" s="85">
        <f t="shared" si="1"/>
        <v>4147.7309999999998</v>
      </c>
      <c r="M19" s="85">
        <f t="shared" si="1"/>
        <v>4166.7804000000006</v>
      </c>
      <c r="N19" s="101">
        <f t="shared" ref="N19" si="2">N16*18%</f>
        <v>4411.3859999999995</v>
      </c>
      <c r="O19" s="51">
        <f t="shared" ref="O19" si="3">(O16+O17+O18)*18%</f>
        <v>1802.0717999999997</v>
      </c>
    </row>
    <row r="20" spans="2:15" x14ac:dyDescent="0.25">
      <c r="B20" s="54"/>
      <c r="C20" s="10" t="s">
        <v>8</v>
      </c>
      <c r="D20" s="38"/>
      <c r="E20" s="44">
        <f>SUM(E16:E19)+E14</f>
        <v>159871.35999999999</v>
      </c>
      <c r="F20" s="35">
        <f>SUM(F16:F19)</f>
        <v>126661.2</v>
      </c>
      <c r="G20" s="76">
        <f>SUM(G16:G19)</f>
        <v>138060</v>
      </c>
      <c r="H20" s="103">
        <f>SUM(H16:H19)</f>
        <v>17018.762400000003</v>
      </c>
      <c r="I20" s="87">
        <f t="shared" ref="I20:J20" si="4">SUM(I16:I19)</f>
        <v>19702.436400000002</v>
      </c>
      <c r="J20" s="87">
        <f t="shared" si="4"/>
        <v>29675.560400000002</v>
      </c>
      <c r="K20" s="87">
        <f>SUM(K16:K19)</f>
        <v>14167.304199999999</v>
      </c>
      <c r="L20" s="87">
        <f>SUM(L16:L19)</f>
        <v>27190.680999999997</v>
      </c>
      <c r="M20" s="87">
        <f>SUM(M16:M19)</f>
        <v>27315.560400000002</v>
      </c>
      <c r="N20" s="104">
        <f>SUM(N16:N19)</f>
        <v>28919.085999999996</v>
      </c>
      <c r="O20" s="52">
        <f>SUM(O16:O19)</f>
        <v>11813.581799999998</v>
      </c>
    </row>
    <row r="21" spans="2:15" x14ac:dyDescent="0.25">
      <c r="B21" s="54" t="s">
        <v>9</v>
      </c>
      <c r="C21" s="6" t="s">
        <v>10</v>
      </c>
      <c r="D21" s="32"/>
      <c r="E21" s="45"/>
      <c r="F21" s="30"/>
      <c r="G21" s="30"/>
      <c r="H21" s="105" t="s">
        <v>11</v>
      </c>
      <c r="I21" s="88"/>
      <c r="J21" s="88"/>
      <c r="K21" s="88"/>
      <c r="L21" s="88"/>
      <c r="M21" s="88"/>
      <c r="N21" s="106"/>
      <c r="O21" s="53" t="s">
        <v>11</v>
      </c>
    </row>
    <row r="22" spans="2:15" ht="84" customHeight="1" x14ac:dyDescent="0.25">
      <c r="B22" s="54"/>
      <c r="C22" s="6" t="s">
        <v>12</v>
      </c>
      <c r="D22" s="32"/>
      <c r="E22" s="46" t="s">
        <v>56</v>
      </c>
      <c r="F22" s="33" t="s">
        <v>107</v>
      </c>
      <c r="G22" s="33" t="s">
        <v>105</v>
      </c>
      <c r="H22" s="107" t="s">
        <v>86</v>
      </c>
      <c r="I22" s="89" t="s">
        <v>26</v>
      </c>
      <c r="J22" s="89" t="s">
        <v>87</v>
      </c>
      <c r="K22" s="90" t="s">
        <v>90</v>
      </c>
      <c r="L22" s="90" t="s">
        <v>90</v>
      </c>
      <c r="M22" s="90" t="s">
        <v>90</v>
      </c>
      <c r="N22" s="108" t="s">
        <v>112</v>
      </c>
      <c r="O22" s="80" t="s">
        <v>32</v>
      </c>
    </row>
    <row r="23" spans="2:15" x14ac:dyDescent="0.25">
      <c r="B23" s="54"/>
      <c r="C23" s="6" t="s">
        <v>27</v>
      </c>
      <c r="D23" s="32"/>
      <c r="E23" s="47" t="s">
        <v>97</v>
      </c>
      <c r="F23" s="36" t="s">
        <v>106</v>
      </c>
      <c r="G23" s="36" t="s">
        <v>104</v>
      </c>
      <c r="H23" s="109" t="s">
        <v>89</v>
      </c>
      <c r="I23" s="91" t="s">
        <v>28</v>
      </c>
      <c r="J23" s="91" t="s">
        <v>88</v>
      </c>
      <c r="K23" s="91" t="s">
        <v>88</v>
      </c>
      <c r="L23" s="91" t="s">
        <v>88</v>
      </c>
      <c r="M23" s="91" t="s">
        <v>88</v>
      </c>
      <c r="N23" s="110" t="s">
        <v>113</v>
      </c>
      <c r="O23" s="81" t="s">
        <v>68</v>
      </c>
    </row>
    <row r="24" spans="2:15" ht="12.6" thickBot="1" x14ac:dyDescent="0.3">
      <c r="B24" s="54"/>
      <c r="C24" s="6" t="s">
        <v>14</v>
      </c>
      <c r="D24" s="32"/>
      <c r="E24" s="48" t="s">
        <v>60</v>
      </c>
      <c r="F24" s="49" t="s">
        <v>108</v>
      </c>
      <c r="G24" s="49" t="s">
        <v>60</v>
      </c>
      <c r="H24" s="111" t="s">
        <v>29</v>
      </c>
      <c r="I24" s="112" t="s">
        <v>29</v>
      </c>
      <c r="J24" s="112" t="s">
        <v>29</v>
      </c>
      <c r="K24" s="113" t="s">
        <v>96</v>
      </c>
      <c r="L24" s="114" t="s">
        <v>102</v>
      </c>
      <c r="M24" s="114" t="s">
        <v>102</v>
      </c>
      <c r="N24" s="115" t="s">
        <v>102</v>
      </c>
      <c r="O24" s="82" t="s">
        <v>29</v>
      </c>
    </row>
    <row r="25" spans="2:15" x14ac:dyDescent="0.25">
      <c r="O25" s="22"/>
    </row>
  </sheetData>
  <mergeCells count="5">
    <mergeCell ref="B16:B20"/>
    <mergeCell ref="B21:B24"/>
    <mergeCell ref="B2:O2"/>
    <mergeCell ref="B7:B13"/>
    <mergeCell ref="B5:B6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50A6-8AA5-4444-BA33-6E3A7B054C5A}">
  <dimension ref="B2:G26"/>
  <sheetViews>
    <sheetView showGridLines="0" zoomScaleNormal="100" workbookViewId="0">
      <pane xSplit="4" ySplit="4" topLeftCell="E5" activePane="bottomRight" state="frozen"/>
      <selection pane="topRight" activeCell="D1" sqref="D1"/>
      <selection pane="bottomLeft" activeCell="A5" sqref="A5"/>
      <selection pane="bottomRight" activeCell="E26" sqref="E26"/>
    </sheetView>
  </sheetViews>
  <sheetFormatPr baseColWidth="10" defaultRowHeight="12" x14ac:dyDescent="0.25"/>
  <cols>
    <col min="1" max="1" width="1.44140625" style="2" customWidth="1"/>
    <col min="2" max="3" width="13.88671875" style="16" customWidth="1"/>
    <col min="4" max="4" width="59.21875" style="2" customWidth="1"/>
    <col min="5" max="6" width="21.88671875" style="2" customWidth="1"/>
    <col min="7" max="7" width="25.77734375" style="2" customWidth="1"/>
    <col min="8" max="16384" width="11.5546875" style="2"/>
  </cols>
  <sheetData>
    <row r="2" spans="2:7" x14ac:dyDescent="0.25">
      <c r="B2" s="55" t="s">
        <v>34</v>
      </c>
      <c r="C2" s="56"/>
      <c r="D2" s="56"/>
      <c r="E2" s="56"/>
      <c r="F2" s="56"/>
      <c r="G2" s="56"/>
    </row>
    <row r="3" spans="2:7" ht="24" x14ac:dyDescent="0.25">
      <c r="B3" s="1" t="s">
        <v>0</v>
      </c>
      <c r="C3" s="1"/>
      <c r="D3" s="3" t="s">
        <v>1</v>
      </c>
      <c r="E3" s="4" t="s">
        <v>49</v>
      </c>
      <c r="F3" s="4" t="s">
        <v>49</v>
      </c>
      <c r="G3" s="4" t="s">
        <v>66</v>
      </c>
    </row>
    <row r="4" spans="2:7" x14ac:dyDescent="0.25">
      <c r="B4" s="1"/>
      <c r="C4" s="1" t="s">
        <v>63</v>
      </c>
      <c r="D4" s="3" t="s">
        <v>2</v>
      </c>
      <c r="E4" s="4"/>
      <c r="F4" s="4"/>
      <c r="G4" s="4" t="s">
        <v>65</v>
      </c>
    </row>
    <row r="5" spans="2:7" ht="14.4" customHeight="1" x14ac:dyDescent="0.25">
      <c r="B5" s="54" t="s">
        <v>3</v>
      </c>
      <c r="C5" s="66" t="s">
        <v>15</v>
      </c>
      <c r="D5" s="6" t="s">
        <v>21</v>
      </c>
      <c r="E5" s="63">
        <v>6555.77</v>
      </c>
      <c r="F5" s="63">
        <v>0</v>
      </c>
      <c r="G5" s="60">
        <f>6990.4+730.2</f>
        <v>7720.5999999999995</v>
      </c>
    </row>
    <row r="6" spans="2:7" x14ac:dyDescent="0.25">
      <c r="B6" s="54"/>
      <c r="C6" s="67"/>
      <c r="D6" s="6" t="s">
        <v>23</v>
      </c>
      <c r="E6" s="64"/>
      <c r="F6" s="64"/>
      <c r="G6" s="61"/>
    </row>
    <row r="7" spans="2:7" x14ac:dyDescent="0.25">
      <c r="B7" s="54"/>
      <c r="C7" s="67"/>
      <c r="D7" s="6" t="s">
        <v>22</v>
      </c>
      <c r="E7" s="64"/>
      <c r="F7" s="64"/>
      <c r="G7" s="61"/>
    </row>
    <row r="8" spans="2:7" x14ac:dyDescent="0.25">
      <c r="B8" s="54"/>
      <c r="C8" s="68"/>
      <c r="D8" s="6" t="s">
        <v>67</v>
      </c>
      <c r="E8" s="65"/>
      <c r="F8" s="65"/>
      <c r="G8" s="62"/>
    </row>
    <row r="9" spans="2:7" x14ac:dyDescent="0.25">
      <c r="B9" s="54"/>
      <c r="C9" s="66" t="s">
        <v>64</v>
      </c>
      <c r="D9" s="6" t="s">
        <v>24</v>
      </c>
      <c r="E9" s="63">
        <v>0</v>
      </c>
      <c r="F9" s="63">
        <v>1748.2</v>
      </c>
      <c r="G9" s="63">
        <v>0</v>
      </c>
    </row>
    <row r="10" spans="2:7" x14ac:dyDescent="0.25">
      <c r="B10" s="54"/>
      <c r="C10" s="67"/>
      <c r="D10" s="6" t="s">
        <v>25</v>
      </c>
      <c r="E10" s="64"/>
      <c r="F10" s="64"/>
      <c r="G10" s="64"/>
    </row>
    <row r="11" spans="2:7" x14ac:dyDescent="0.25">
      <c r="B11" s="54"/>
      <c r="C11" s="67"/>
      <c r="D11" s="6" t="s">
        <v>22</v>
      </c>
      <c r="E11" s="64"/>
      <c r="F11" s="64"/>
      <c r="G11" s="64"/>
    </row>
    <row r="12" spans="2:7" x14ac:dyDescent="0.25">
      <c r="B12" s="54"/>
      <c r="C12" s="68"/>
      <c r="D12" s="6" t="s">
        <v>67</v>
      </c>
      <c r="E12" s="65"/>
      <c r="F12" s="65"/>
      <c r="G12" s="65"/>
    </row>
    <row r="13" spans="2:7" ht="24" x14ac:dyDescent="0.25">
      <c r="B13" s="54"/>
      <c r="C13" s="66" t="s">
        <v>16</v>
      </c>
      <c r="D13" s="6" t="s">
        <v>17</v>
      </c>
      <c r="E13" s="18">
        <v>4370.51</v>
      </c>
      <c r="F13" s="18">
        <v>0</v>
      </c>
      <c r="G13" s="18">
        <v>0</v>
      </c>
    </row>
    <row r="14" spans="2:7" ht="24" x14ac:dyDescent="0.25">
      <c r="B14" s="54"/>
      <c r="C14" s="68"/>
      <c r="D14" s="6" t="s">
        <v>18</v>
      </c>
      <c r="E14" s="18">
        <v>0</v>
      </c>
      <c r="F14" s="19">
        <v>1748.2</v>
      </c>
      <c r="G14" s="18">
        <v>0</v>
      </c>
    </row>
    <row r="15" spans="2:7" x14ac:dyDescent="0.25">
      <c r="B15" s="54"/>
      <c r="C15" s="17" t="s">
        <v>16</v>
      </c>
      <c r="D15" s="6" t="s">
        <v>69</v>
      </c>
      <c r="E15" s="18">
        <v>0</v>
      </c>
      <c r="F15" s="18">
        <v>0</v>
      </c>
      <c r="G15" s="18">
        <v>684</v>
      </c>
    </row>
    <row r="16" spans="2:7" ht="22.2" customHeight="1" x14ac:dyDescent="0.25">
      <c r="B16" s="54"/>
      <c r="C16" s="5" t="s">
        <v>19</v>
      </c>
      <c r="D16" s="6" t="s">
        <v>20</v>
      </c>
      <c r="E16" s="18">
        <f>2274.3/2</f>
        <v>1137.1500000000001</v>
      </c>
      <c r="F16" s="18">
        <f>2274.3/2</f>
        <v>1137.1500000000001</v>
      </c>
      <c r="G16" s="19">
        <v>300.8</v>
      </c>
    </row>
    <row r="17" spans="2:7" x14ac:dyDescent="0.25">
      <c r="B17" s="54" t="s">
        <v>5</v>
      </c>
      <c r="C17" s="66"/>
      <c r="D17" s="10" t="s">
        <v>6</v>
      </c>
      <c r="E17" s="11">
        <f>SUM(E5:E16)</f>
        <v>12063.43</v>
      </c>
      <c r="F17" s="11">
        <f>SUM(F5:F16)</f>
        <v>4633.55</v>
      </c>
      <c r="G17" s="11">
        <f>SUM(G5:G16)</f>
        <v>8705.3999999999978</v>
      </c>
    </row>
    <row r="18" spans="2:7" x14ac:dyDescent="0.25">
      <c r="B18" s="54"/>
      <c r="C18" s="67"/>
      <c r="D18" s="12" t="s">
        <v>7</v>
      </c>
      <c r="E18" s="9">
        <f>E17*18%</f>
        <v>2171.4173999999998</v>
      </c>
      <c r="F18" s="9">
        <f>F17*18%</f>
        <v>834.03899999999999</v>
      </c>
      <c r="G18" s="9">
        <f>G17*18%</f>
        <v>1566.9719999999995</v>
      </c>
    </row>
    <row r="19" spans="2:7" x14ac:dyDescent="0.25">
      <c r="B19" s="54"/>
      <c r="C19" s="67"/>
      <c r="D19" s="12" t="s">
        <v>31</v>
      </c>
      <c r="E19" s="9">
        <v>0</v>
      </c>
      <c r="F19" s="9">
        <v>0</v>
      </c>
      <c r="G19" s="9">
        <v>435.27</v>
      </c>
    </row>
    <row r="20" spans="2:7" x14ac:dyDescent="0.25">
      <c r="B20" s="54"/>
      <c r="C20" s="67"/>
      <c r="D20" s="12" t="s">
        <v>30</v>
      </c>
      <c r="E20" s="9">
        <v>0</v>
      </c>
      <c r="F20" s="9">
        <v>0</v>
      </c>
      <c r="G20" s="9">
        <v>870.54</v>
      </c>
    </row>
    <row r="21" spans="2:7" x14ac:dyDescent="0.25">
      <c r="B21" s="54"/>
      <c r="C21" s="68"/>
      <c r="D21" s="10" t="s">
        <v>8</v>
      </c>
      <c r="E21" s="13">
        <f>SUM(E17:E20)</f>
        <v>14234.847400000001</v>
      </c>
      <c r="F21" s="13">
        <f>SUM(F17:F20)</f>
        <v>5467.5889999999999</v>
      </c>
      <c r="G21" s="13">
        <f>SUM(G17:G20)</f>
        <v>11578.181999999997</v>
      </c>
    </row>
    <row r="22" spans="2:7" x14ac:dyDescent="0.25">
      <c r="B22" s="54" t="s">
        <v>9</v>
      </c>
      <c r="C22" s="66"/>
      <c r="D22" s="6" t="s">
        <v>10</v>
      </c>
      <c r="E22" s="23" t="s">
        <v>11</v>
      </c>
      <c r="F22" s="23" t="s">
        <v>11</v>
      </c>
      <c r="G22" s="19" t="s">
        <v>11</v>
      </c>
    </row>
    <row r="23" spans="2:7" ht="36" customHeight="1" x14ac:dyDescent="0.25">
      <c r="B23" s="54"/>
      <c r="C23" s="67"/>
      <c r="D23" s="6" t="s">
        <v>12</v>
      </c>
      <c r="E23" s="20" t="s">
        <v>26</v>
      </c>
      <c r="F23" s="20" t="s">
        <v>26</v>
      </c>
      <c r="G23" s="26" t="s">
        <v>32</v>
      </c>
    </row>
    <row r="24" spans="2:7" x14ac:dyDescent="0.25">
      <c r="B24" s="54"/>
      <c r="C24" s="67"/>
      <c r="D24" s="6" t="s">
        <v>27</v>
      </c>
      <c r="E24" s="21" t="s">
        <v>28</v>
      </c>
      <c r="F24" s="21" t="s">
        <v>28</v>
      </c>
      <c r="G24" s="27" t="s">
        <v>68</v>
      </c>
    </row>
    <row r="25" spans="2:7" x14ac:dyDescent="0.25">
      <c r="B25" s="54"/>
      <c r="C25" s="68"/>
      <c r="D25" s="6" t="s">
        <v>14</v>
      </c>
      <c r="E25" s="21" t="s">
        <v>29</v>
      </c>
      <c r="F25" s="21" t="s">
        <v>29</v>
      </c>
      <c r="G25" s="21" t="s">
        <v>29</v>
      </c>
    </row>
    <row r="26" spans="2:7" x14ac:dyDescent="0.25">
      <c r="G26" s="22"/>
    </row>
  </sheetData>
  <mergeCells count="15">
    <mergeCell ref="G5:G8"/>
    <mergeCell ref="G9:G12"/>
    <mergeCell ref="B2:G2"/>
    <mergeCell ref="C17:C21"/>
    <mergeCell ref="C22:C25"/>
    <mergeCell ref="E5:E8"/>
    <mergeCell ref="E9:E12"/>
    <mergeCell ref="B5:B16"/>
    <mergeCell ref="B17:B21"/>
    <mergeCell ref="B22:B25"/>
    <mergeCell ref="C5:C8"/>
    <mergeCell ref="C9:C12"/>
    <mergeCell ref="C13:C14"/>
    <mergeCell ref="F9:F12"/>
    <mergeCell ref="F5:F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741DC-E5C9-4B25-B9DA-06B67ED1B601}">
  <dimension ref="B2:E26"/>
  <sheetViews>
    <sheetView showGridLines="0" zoomScale="93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29" sqref="C29"/>
    </sheetView>
  </sheetViews>
  <sheetFormatPr baseColWidth="10" defaultRowHeight="12" x14ac:dyDescent="0.25"/>
  <cols>
    <col min="1" max="1" width="5" style="2" customWidth="1"/>
    <col min="2" max="2" width="13.88671875" style="16" customWidth="1"/>
    <col min="3" max="3" width="35" style="2" customWidth="1"/>
    <col min="4" max="5" width="32.88671875" style="2" customWidth="1"/>
    <col min="6" max="16384" width="11.5546875" style="2"/>
  </cols>
  <sheetData>
    <row r="2" spans="2:5" x14ac:dyDescent="0.25">
      <c r="B2" s="69" t="s">
        <v>33</v>
      </c>
      <c r="C2" s="69"/>
      <c r="D2" s="69"/>
      <c r="E2" s="69"/>
    </row>
    <row r="3" spans="2:5" x14ac:dyDescent="0.25">
      <c r="B3" s="1" t="s">
        <v>0</v>
      </c>
      <c r="C3" s="3" t="s">
        <v>1</v>
      </c>
      <c r="D3" s="4" t="s">
        <v>49</v>
      </c>
      <c r="E3" s="4" t="s">
        <v>49</v>
      </c>
    </row>
    <row r="4" spans="2:5" x14ac:dyDescent="0.25">
      <c r="B4" s="1"/>
      <c r="C4" s="3" t="s">
        <v>2</v>
      </c>
      <c r="D4" s="4" t="s">
        <v>53</v>
      </c>
      <c r="E4" s="4" t="s">
        <v>53</v>
      </c>
    </row>
    <row r="5" spans="2:5" x14ac:dyDescent="0.25">
      <c r="B5" s="67"/>
      <c r="C5" s="6" t="s">
        <v>62</v>
      </c>
      <c r="D5" s="7" t="s">
        <v>36</v>
      </c>
      <c r="E5" s="7" t="s">
        <v>36</v>
      </c>
    </row>
    <row r="6" spans="2:5" x14ac:dyDescent="0.25">
      <c r="B6" s="67"/>
      <c r="C6" s="6" t="s">
        <v>61</v>
      </c>
      <c r="D6" s="7" t="s">
        <v>37</v>
      </c>
      <c r="E6" s="7" t="s">
        <v>37</v>
      </c>
    </row>
    <row r="7" spans="2:5" x14ac:dyDescent="0.25">
      <c r="B7" s="67"/>
      <c r="C7" s="70" t="s">
        <v>45</v>
      </c>
      <c r="D7" s="7" t="s">
        <v>38</v>
      </c>
      <c r="E7" s="7" t="s">
        <v>38</v>
      </c>
    </row>
    <row r="8" spans="2:5" x14ac:dyDescent="0.25">
      <c r="B8" s="67"/>
      <c r="C8" s="71"/>
      <c r="D8" s="7" t="s">
        <v>39</v>
      </c>
      <c r="E8" s="7" t="s">
        <v>39</v>
      </c>
    </row>
    <row r="9" spans="2:5" x14ac:dyDescent="0.25">
      <c r="B9" s="67"/>
      <c r="C9" s="71"/>
      <c r="D9" s="7" t="s">
        <v>40</v>
      </c>
      <c r="E9" s="7" t="s">
        <v>40</v>
      </c>
    </row>
    <row r="10" spans="2:5" x14ac:dyDescent="0.25">
      <c r="B10" s="67"/>
      <c r="C10" s="71"/>
      <c r="D10" s="7" t="s">
        <v>41</v>
      </c>
      <c r="E10" s="7" t="s">
        <v>41</v>
      </c>
    </row>
    <row r="11" spans="2:5" x14ac:dyDescent="0.25">
      <c r="B11" s="67"/>
      <c r="C11" s="71"/>
      <c r="D11" s="7" t="s">
        <v>43</v>
      </c>
      <c r="E11" s="7" t="s">
        <v>43</v>
      </c>
    </row>
    <row r="12" spans="2:5" x14ac:dyDescent="0.25">
      <c r="B12" s="67"/>
      <c r="C12" s="72"/>
      <c r="D12" s="7" t="s">
        <v>44</v>
      </c>
      <c r="E12" s="7" t="s">
        <v>44</v>
      </c>
    </row>
    <row r="13" spans="2:5" x14ac:dyDescent="0.25">
      <c r="B13" s="67"/>
      <c r="C13" s="8"/>
      <c r="D13" s="7" t="s">
        <v>42</v>
      </c>
      <c r="E13" s="7" t="s">
        <v>42</v>
      </c>
    </row>
    <row r="14" spans="2:5" x14ac:dyDescent="0.25">
      <c r="B14" s="67"/>
      <c r="C14" s="6" t="s">
        <v>4</v>
      </c>
      <c r="D14" s="7" t="s">
        <v>35</v>
      </c>
      <c r="E14" s="7" t="s">
        <v>35</v>
      </c>
    </row>
    <row r="15" spans="2:5" x14ac:dyDescent="0.25">
      <c r="B15" s="67"/>
      <c r="C15" s="6" t="s">
        <v>50</v>
      </c>
      <c r="D15" s="24" t="s">
        <v>46</v>
      </c>
      <c r="E15" s="7" t="s">
        <v>51</v>
      </c>
    </row>
    <row r="16" spans="2:5" x14ac:dyDescent="0.25">
      <c r="B16" s="67"/>
      <c r="C16" s="6" t="s">
        <v>47</v>
      </c>
      <c r="D16" s="24" t="s">
        <v>48</v>
      </c>
      <c r="E16" s="24" t="s">
        <v>48</v>
      </c>
    </row>
    <row r="17" spans="2:5" x14ac:dyDescent="0.25">
      <c r="B17" s="68"/>
      <c r="C17" s="6" t="s">
        <v>52</v>
      </c>
      <c r="D17" s="24">
        <v>2</v>
      </c>
      <c r="E17" s="7">
        <v>1</v>
      </c>
    </row>
    <row r="18" spans="2:5" x14ac:dyDescent="0.25">
      <c r="B18" s="17"/>
      <c r="C18" s="6" t="s">
        <v>54</v>
      </c>
      <c r="D18" s="24">
        <v>25500</v>
      </c>
      <c r="E18" s="7">
        <v>14100</v>
      </c>
    </row>
    <row r="19" spans="2:5" x14ac:dyDescent="0.25">
      <c r="B19" s="54" t="s">
        <v>5</v>
      </c>
      <c r="C19" s="10" t="s">
        <v>6</v>
      </c>
      <c r="D19" s="11">
        <f>D18*D17</f>
        <v>51000</v>
      </c>
      <c r="E19" s="11">
        <f>E18*E17</f>
        <v>14100</v>
      </c>
    </row>
    <row r="20" spans="2:5" x14ac:dyDescent="0.25">
      <c r="B20" s="54"/>
      <c r="C20" s="12" t="s">
        <v>7</v>
      </c>
      <c r="D20" s="9">
        <f>D19*18%</f>
        <v>9180</v>
      </c>
      <c r="E20" s="9">
        <f>E19*18%</f>
        <v>2538</v>
      </c>
    </row>
    <row r="21" spans="2:5" x14ac:dyDescent="0.25">
      <c r="B21" s="54"/>
      <c r="C21" s="10" t="s">
        <v>8</v>
      </c>
      <c r="D21" s="13">
        <f>SUM(D19:D20)</f>
        <v>60180</v>
      </c>
      <c r="E21" s="13">
        <f>SUM(E19:E20)</f>
        <v>16638</v>
      </c>
    </row>
    <row r="22" spans="2:5" x14ac:dyDescent="0.25">
      <c r="B22" s="54" t="s">
        <v>9</v>
      </c>
      <c r="C22" s="6" t="s">
        <v>10</v>
      </c>
      <c r="D22" s="7" t="s">
        <v>57</v>
      </c>
      <c r="E22" s="7" t="s">
        <v>57</v>
      </c>
    </row>
    <row r="23" spans="2:5" ht="36" x14ac:dyDescent="0.25">
      <c r="B23" s="54"/>
      <c r="C23" s="6" t="s">
        <v>12</v>
      </c>
      <c r="D23" s="14" t="s">
        <v>56</v>
      </c>
      <c r="E23" s="14" t="s">
        <v>56</v>
      </c>
    </row>
    <row r="24" spans="2:5" x14ac:dyDescent="0.25">
      <c r="B24" s="54"/>
      <c r="C24" s="6" t="s">
        <v>13</v>
      </c>
      <c r="D24" s="15" t="s">
        <v>55</v>
      </c>
      <c r="E24" s="15" t="s">
        <v>55</v>
      </c>
    </row>
    <row r="25" spans="2:5" x14ac:dyDescent="0.25">
      <c r="B25" s="54"/>
      <c r="C25" s="6" t="s">
        <v>14</v>
      </c>
      <c r="D25" s="15" t="s">
        <v>60</v>
      </c>
      <c r="E25" s="15" t="s">
        <v>60</v>
      </c>
    </row>
    <row r="26" spans="2:5" x14ac:dyDescent="0.25">
      <c r="B26" s="54"/>
      <c r="C26" s="6" t="s">
        <v>59</v>
      </c>
      <c r="D26" s="15" t="s">
        <v>58</v>
      </c>
      <c r="E26" s="15"/>
    </row>
  </sheetData>
  <mergeCells count="5">
    <mergeCell ref="B19:B21"/>
    <mergeCell ref="B22:B26"/>
    <mergeCell ref="B2:E2"/>
    <mergeCell ref="C7:C12"/>
    <mergeCell ref="B5:B1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COMPARATIVO</vt:lpstr>
      <vt:lpstr>REPUESTOS - P.H</vt:lpstr>
      <vt:lpstr>PRODUCTOR DE HIELO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Yesenia Silva</dc:creator>
  <cp:lastModifiedBy>David Paucar (OSF-PAI)</cp:lastModifiedBy>
  <dcterms:created xsi:type="dcterms:W3CDTF">2024-03-11T14:55:13Z</dcterms:created>
  <dcterms:modified xsi:type="dcterms:W3CDTF">2024-03-25T21:41:33Z</dcterms:modified>
</cp:coreProperties>
</file>