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 Carmen\Downloads\"/>
    </mc:Choice>
  </mc:AlternateContent>
  <xr:revisionPtr revIDLastSave="0" documentId="13_ncr:1_{CE3056B0-51E8-4154-B219-504B61785556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3" state="hidden" r:id="rId1"/>
    <sheet name="NOVIEMBRE" sheetId="2" r:id="rId2"/>
    <sheet name="ALMACENAMIENTO" sheetId="4" state="hidden" r:id="rId3"/>
  </sheets>
  <definedNames>
    <definedName name="_xlnm._FilterDatabase" localSheetId="1" hidden="1">NOVIEMBRE!$B$8:$P$8</definedName>
    <definedName name="_xlcn.WorksheetConnection_NOVIEMBREB36P91" hidden="1">NOVIEMBRE!$B$36:$P$91</definedName>
    <definedName name="_xlnm.Print_Area" localSheetId="1">NOVIEMBRE!$B$1:$P$16</definedName>
  </definedNames>
  <calcPr calcId="191029"/>
  <pivotCaches>
    <pivotCache cacheId="11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" name="Rango" connection="WorksheetConnection_NOVIEMBRE!$B$36:$P$9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7" i="2" l="1"/>
  <c r="O107" i="2"/>
  <c r="P107" i="2" s="1"/>
  <c r="T111" i="2" l="1"/>
  <c r="V111" i="2" s="1"/>
  <c r="T110" i="2"/>
  <c r="V110" i="2" s="1"/>
  <c r="S108" i="2"/>
  <c r="S113" i="2" s="1"/>
  <c r="Q102" i="2"/>
  <c r="S102" i="2" s="1"/>
  <c r="Q103" i="2"/>
  <c r="S103" i="2" s="1"/>
  <c r="Q91" i="2"/>
  <c r="S91" i="2" s="1"/>
  <c r="Q31" i="2"/>
  <c r="S31" i="2" s="1"/>
  <c r="Q29" i="2"/>
  <c r="S29" i="2" s="1"/>
  <c r="Q28" i="2"/>
  <c r="S28" i="2" s="1"/>
  <c r="Q27" i="2"/>
  <c r="S27" i="2" s="1"/>
  <c r="Q23" i="2"/>
  <c r="S23" i="2" s="1"/>
  <c r="Q13" i="2"/>
  <c r="S13" i="2" s="1"/>
  <c r="Q12" i="2"/>
  <c r="S12" i="2" s="1"/>
  <c r="V113" i="2" l="1"/>
  <c r="S104" i="2"/>
  <c r="S32" i="2"/>
  <c r="Q32" i="2"/>
  <c r="S14" i="2"/>
  <c r="S116" i="2" l="1"/>
  <c r="C20" i="4"/>
  <c r="E20" i="4" s="1"/>
  <c r="E21" i="4" s="1"/>
  <c r="AH14" i="4"/>
  <c r="AH13" i="4"/>
  <c r="D13" i="4"/>
  <c r="E13" i="4" s="1"/>
  <c r="C12" i="4"/>
  <c r="D9" i="4" s="1"/>
  <c r="D12" i="4" s="1"/>
  <c r="E9" i="4" s="1"/>
  <c r="E12" i="4" s="1"/>
  <c r="F9" i="4" s="1"/>
  <c r="F12" i="4" s="1"/>
  <c r="G9" i="4" s="1"/>
  <c r="G12" i="4" s="1"/>
  <c r="H9" i="4" s="1"/>
  <c r="H12" i="4" s="1"/>
  <c r="I9" i="4" s="1"/>
  <c r="I12" i="4" s="1"/>
  <c r="J9" i="4" s="1"/>
  <c r="J12" i="4" s="1"/>
  <c r="K9" i="4" s="1"/>
  <c r="K12" i="4" s="1"/>
  <c r="L9" i="4" s="1"/>
  <c r="L12" i="4" s="1"/>
  <c r="M9" i="4" s="1"/>
  <c r="M12" i="4" s="1"/>
  <c r="N9" i="4" s="1"/>
  <c r="N12" i="4" s="1"/>
  <c r="O9" i="4" s="1"/>
  <c r="O12" i="4" s="1"/>
  <c r="P9" i="4" s="1"/>
  <c r="P12" i="4" s="1"/>
  <c r="Q9" i="4" s="1"/>
  <c r="Q12" i="4" s="1"/>
  <c r="R9" i="4" s="1"/>
  <c r="R12" i="4" s="1"/>
  <c r="S9" i="4" s="1"/>
  <c r="S12" i="4" s="1"/>
  <c r="T9" i="4" s="1"/>
  <c r="T12" i="4" s="1"/>
  <c r="U9" i="4" s="1"/>
  <c r="U12" i="4" s="1"/>
  <c r="V9" i="4" s="1"/>
  <c r="V12" i="4" s="1"/>
  <c r="W9" i="4" s="1"/>
  <c r="W12" i="4" s="1"/>
  <c r="X9" i="4" s="1"/>
  <c r="X12" i="4" s="1"/>
  <c r="Y9" i="4" s="1"/>
  <c r="Y12" i="4" s="1"/>
  <c r="Z9" i="4" s="1"/>
  <c r="Z12" i="4" s="1"/>
  <c r="AA9" i="4" s="1"/>
  <c r="AA12" i="4" s="1"/>
  <c r="AB9" i="4" s="1"/>
  <c r="AB12" i="4" s="1"/>
  <c r="AC9" i="4" s="1"/>
  <c r="AC12" i="4" s="1"/>
  <c r="AD9" i="4" s="1"/>
  <c r="AD12" i="4" s="1"/>
  <c r="AE9" i="4" s="1"/>
  <c r="AE12" i="4" s="1"/>
  <c r="AF9" i="4" s="1"/>
  <c r="AF12" i="4" s="1"/>
  <c r="AG9" i="4" s="1"/>
  <c r="AG12" i="4" s="1"/>
  <c r="D14" i="4" l="1"/>
  <c r="E14" i="4"/>
  <c r="F13" i="4"/>
  <c r="G13" i="4" l="1"/>
  <c r="F14" i="4"/>
  <c r="H13" i="4" l="1"/>
  <c r="G14" i="4"/>
  <c r="H14" i="4" l="1"/>
  <c r="I13" i="4"/>
  <c r="I14" i="4" l="1"/>
  <c r="J13" i="4"/>
  <c r="K13" i="4" l="1"/>
  <c r="J14" i="4"/>
  <c r="L13" i="4" l="1"/>
  <c r="K14" i="4"/>
  <c r="M13" i="4" l="1"/>
  <c r="L14" i="4"/>
  <c r="M14" i="4" l="1"/>
  <c r="N13" i="4"/>
  <c r="O13" i="4" l="1"/>
  <c r="N14" i="4"/>
  <c r="P13" i="4" l="1"/>
  <c r="O14" i="4"/>
  <c r="P14" i="4" l="1"/>
  <c r="Q13" i="4"/>
  <c r="R13" i="4" l="1"/>
  <c r="Q14" i="4"/>
  <c r="S13" i="4" l="1"/>
  <c r="R14" i="4"/>
  <c r="T13" i="4" l="1"/>
  <c r="S14" i="4"/>
  <c r="T14" i="4" l="1"/>
  <c r="U13" i="4"/>
  <c r="U14" i="4" l="1"/>
  <c r="V13" i="4"/>
  <c r="W13" i="4" l="1"/>
  <c r="V14" i="4"/>
  <c r="X13" i="4" l="1"/>
  <c r="W14" i="4"/>
  <c r="X14" i="4" l="1"/>
  <c r="Y13" i="4"/>
  <c r="Y14" i="4" l="1"/>
  <c r="Z13" i="4"/>
  <c r="AA13" i="4" l="1"/>
  <c r="Z14" i="4"/>
  <c r="AB13" i="4" l="1"/>
  <c r="AA14" i="4"/>
  <c r="AC13" i="4" l="1"/>
  <c r="AB14" i="4"/>
  <c r="AC14" i="4" l="1"/>
  <c r="AD13" i="4"/>
  <c r="AE13" i="4" l="1"/>
  <c r="AD14" i="4"/>
  <c r="AF13" i="4" l="1"/>
  <c r="AE14" i="4"/>
  <c r="AF14" i="4" l="1"/>
  <c r="AG13" i="4"/>
  <c r="AG14" i="4" l="1"/>
  <c r="C57" i="2" l="1"/>
  <c r="E57" i="2"/>
  <c r="C58" i="2"/>
  <c r="E58" i="2"/>
  <c r="C59" i="2"/>
  <c r="E59" i="2"/>
  <c r="C60" i="2"/>
  <c r="E60" i="2"/>
  <c r="C61" i="2"/>
  <c r="E61" i="2"/>
  <c r="C62" i="2"/>
  <c r="E62" i="2"/>
  <c r="C63" i="2"/>
  <c r="E63" i="2"/>
  <c r="C64" i="2"/>
  <c r="E64" i="2"/>
  <c r="C65" i="2"/>
  <c r="E65" i="2"/>
  <c r="C66" i="2"/>
  <c r="E66" i="2"/>
  <c r="C67" i="2"/>
  <c r="E67" i="2"/>
  <c r="C68" i="2"/>
  <c r="E68" i="2"/>
  <c r="C69" i="2"/>
  <c r="E69" i="2"/>
  <c r="C70" i="2"/>
  <c r="E70" i="2"/>
  <c r="C71" i="2"/>
  <c r="E71" i="2"/>
  <c r="C72" i="2"/>
  <c r="E72" i="2"/>
  <c r="C73" i="2"/>
  <c r="E73" i="2"/>
  <c r="C74" i="2"/>
  <c r="E74" i="2"/>
  <c r="C75" i="2"/>
  <c r="E75" i="2"/>
  <c r="C76" i="2"/>
  <c r="E76" i="2"/>
  <c r="C77" i="2"/>
  <c r="E77" i="2"/>
  <c r="C78" i="2"/>
  <c r="E78" i="2"/>
  <c r="C79" i="2"/>
  <c r="E79" i="2"/>
  <c r="C80" i="2"/>
  <c r="E80" i="2"/>
  <c r="C81" i="2"/>
  <c r="E81" i="2"/>
  <c r="C82" i="2"/>
  <c r="E82" i="2"/>
  <c r="C83" i="2"/>
  <c r="E83" i="2"/>
  <c r="C84" i="2"/>
  <c r="E84" i="2"/>
  <c r="C85" i="2"/>
  <c r="E85" i="2"/>
  <c r="C86" i="2"/>
  <c r="E86" i="2"/>
  <c r="C87" i="2"/>
  <c r="E87" i="2"/>
  <c r="C88" i="2"/>
  <c r="E88" i="2"/>
  <c r="C89" i="2"/>
  <c r="E89" i="2"/>
  <c r="C90" i="2"/>
  <c r="E90" i="2"/>
  <c r="O57" i="2"/>
  <c r="P57" i="2" s="1"/>
  <c r="O58" i="2"/>
  <c r="P58" i="2" s="1"/>
  <c r="O59" i="2"/>
  <c r="P59" i="2" s="1"/>
  <c r="O60" i="2"/>
  <c r="P60" i="2" s="1"/>
  <c r="O61" i="2"/>
  <c r="P61" i="2" s="1"/>
  <c r="O62" i="2"/>
  <c r="P62" i="2" s="1"/>
  <c r="O63" i="2"/>
  <c r="P63" i="2" s="1"/>
  <c r="O64" i="2"/>
  <c r="P64" i="2"/>
  <c r="O65" i="2"/>
  <c r="P65" i="2"/>
  <c r="O66" i="2"/>
  <c r="P66" i="2" s="1"/>
  <c r="O67" i="2"/>
  <c r="P67" i="2" s="1"/>
  <c r="O68" i="2"/>
  <c r="P68" i="2" s="1"/>
  <c r="O69" i="2"/>
  <c r="P69" i="2"/>
  <c r="O70" i="2"/>
  <c r="P70" i="2" s="1"/>
  <c r="O71" i="2"/>
  <c r="P71" i="2" s="1"/>
  <c r="O72" i="2"/>
  <c r="P72" i="2" s="1"/>
  <c r="O73" i="2"/>
  <c r="P73" i="2" s="1"/>
  <c r="O74" i="2"/>
  <c r="P74" i="2"/>
  <c r="O75" i="2"/>
  <c r="P75" i="2" s="1"/>
  <c r="O76" i="2"/>
  <c r="P76" i="2" s="1"/>
  <c r="O77" i="2"/>
  <c r="P77" i="2" s="1"/>
  <c r="O78" i="2"/>
  <c r="P78" i="2"/>
  <c r="O79" i="2"/>
  <c r="P79" i="2" s="1"/>
  <c r="O80" i="2"/>
  <c r="P80" i="2"/>
  <c r="O81" i="2"/>
  <c r="P81" i="2"/>
  <c r="O82" i="2"/>
  <c r="P82" i="2" s="1"/>
  <c r="O83" i="2"/>
  <c r="P83" i="2" s="1"/>
  <c r="O84" i="2"/>
  <c r="P84" i="2" s="1"/>
  <c r="O85" i="2"/>
  <c r="P85" i="2" s="1"/>
  <c r="O86" i="2"/>
  <c r="P86" i="2" s="1"/>
  <c r="O87" i="2"/>
  <c r="P87" i="2" s="1"/>
  <c r="O88" i="2"/>
  <c r="P88" i="2" s="1"/>
  <c r="O89" i="2"/>
  <c r="P89" i="2" s="1"/>
  <c r="O90" i="2"/>
  <c r="P90" i="2"/>
  <c r="O56" i="2"/>
  <c r="P56" i="2" s="1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B131" i="2" l="1"/>
  <c r="M109" i="2"/>
  <c r="M110" i="2"/>
  <c r="M111" i="2"/>
  <c r="M112" i="2"/>
  <c r="O109" i="2"/>
  <c r="P109" i="2" s="1"/>
  <c r="O110" i="2"/>
  <c r="P110" i="2" s="1"/>
  <c r="O111" i="2"/>
  <c r="P111" i="2" s="1"/>
  <c r="O112" i="2"/>
  <c r="P112" i="2" s="1"/>
  <c r="E103" i="2" l="1"/>
  <c r="C103" i="2"/>
  <c r="E102" i="2"/>
  <c r="C102" i="2"/>
  <c r="E101" i="2"/>
  <c r="C101" i="2"/>
  <c r="E100" i="2"/>
  <c r="C100" i="2"/>
  <c r="K104" i="2" l="1"/>
  <c r="J104" i="2"/>
  <c r="O100" i="2"/>
  <c r="P100" i="2" s="1"/>
  <c r="O101" i="2"/>
  <c r="P101" i="2" s="1"/>
  <c r="O102" i="2"/>
  <c r="P102" i="2" s="1"/>
  <c r="O103" i="2"/>
  <c r="P103" i="2" s="1"/>
  <c r="M100" i="2"/>
  <c r="M101" i="2"/>
  <c r="M102" i="2"/>
  <c r="M103" i="2"/>
  <c r="C11" i="2"/>
  <c r="E11" i="2"/>
  <c r="C12" i="2"/>
  <c r="E12" i="2"/>
  <c r="C13" i="2"/>
  <c r="E13" i="2"/>
  <c r="J32" i="2"/>
  <c r="K14" i="2"/>
  <c r="J14" i="2"/>
  <c r="O12" i="2"/>
  <c r="P12" i="2" s="1"/>
  <c r="O13" i="2"/>
  <c r="M12" i="2"/>
  <c r="M13" i="2"/>
  <c r="K32" i="2"/>
  <c r="P13" i="2" l="1"/>
  <c r="K91" i="2"/>
  <c r="E131" i="2"/>
  <c r="B130" i="2"/>
  <c r="G130" i="2" s="1"/>
  <c r="K113" i="2"/>
  <c r="J113" i="2"/>
  <c r="O108" i="2"/>
  <c r="P108" i="2" s="1"/>
  <c r="M108" i="2"/>
  <c r="E130" i="2" l="1"/>
  <c r="G131" i="2"/>
  <c r="O113" i="2"/>
  <c r="M113" i="2"/>
  <c r="P113" i="2"/>
  <c r="C19" i="2"/>
  <c r="E19" i="2"/>
  <c r="C20" i="2"/>
  <c r="E20" i="2"/>
  <c r="C21" i="2"/>
  <c r="E21" i="2"/>
  <c r="C22" i="2"/>
  <c r="E22" i="2"/>
  <c r="C23" i="2"/>
  <c r="E23" i="2"/>
  <c r="C24" i="2"/>
  <c r="E24" i="2"/>
  <c r="C25" i="2"/>
  <c r="E25" i="2"/>
  <c r="C26" i="2"/>
  <c r="E26" i="2"/>
  <c r="C27" i="2"/>
  <c r="E27" i="2"/>
  <c r="C28" i="2"/>
  <c r="E28" i="2"/>
  <c r="C29" i="2"/>
  <c r="E29" i="2"/>
  <c r="C30" i="2"/>
  <c r="E30" i="2"/>
  <c r="C31" i="2"/>
  <c r="E31" i="2"/>
  <c r="M19" i="2"/>
  <c r="O19" i="2"/>
  <c r="P19" i="2" s="1"/>
  <c r="M20" i="2"/>
  <c r="O20" i="2"/>
  <c r="P20" i="2" s="1"/>
  <c r="M21" i="2"/>
  <c r="O21" i="2"/>
  <c r="P21" i="2" s="1"/>
  <c r="M22" i="2"/>
  <c r="O22" i="2"/>
  <c r="P22" i="2" s="1"/>
  <c r="M23" i="2"/>
  <c r="O23" i="2"/>
  <c r="M24" i="2"/>
  <c r="O24" i="2"/>
  <c r="P24" i="2" s="1"/>
  <c r="M25" i="2"/>
  <c r="O25" i="2"/>
  <c r="P25" i="2" s="1"/>
  <c r="M26" i="2"/>
  <c r="O26" i="2"/>
  <c r="P26" i="2" s="1"/>
  <c r="M27" i="2"/>
  <c r="O27" i="2"/>
  <c r="P27" i="2" s="1"/>
  <c r="M28" i="2"/>
  <c r="O28" i="2"/>
  <c r="P28" i="2" s="1"/>
  <c r="M29" i="2"/>
  <c r="O29" i="2"/>
  <c r="P29" i="2" s="1"/>
  <c r="M30" i="2"/>
  <c r="O30" i="2"/>
  <c r="P30" i="2" s="1"/>
  <c r="M31" i="2"/>
  <c r="O31" i="2"/>
  <c r="P31" i="2" s="1"/>
  <c r="C39" i="2"/>
  <c r="E39" i="2"/>
  <c r="C40" i="2"/>
  <c r="E40" i="2"/>
  <c r="C41" i="2"/>
  <c r="E41" i="2"/>
  <c r="C42" i="2"/>
  <c r="E42" i="2"/>
  <c r="C43" i="2"/>
  <c r="E43" i="2"/>
  <c r="C44" i="2"/>
  <c r="E44" i="2"/>
  <c r="C45" i="2"/>
  <c r="E45" i="2"/>
  <c r="C46" i="2"/>
  <c r="E46" i="2"/>
  <c r="C47" i="2"/>
  <c r="E47" i="2"/>
  <c r="C48" i="2"/>
  <c r="E48" i="2"/>
  <c r="C49" i="2"/>
  <c r="E49" i="2"/>
  <c r="C50" i="2"/>
  <c r="E50" i="2"/>
  <c r="C51" i="2"/>
  <c r="E51" i="2"/>
  <c r="C52" i="2"/>
  <c r="E52" i="2"/>
  <c r="C53" i="2"/>
  <c r="E53" i="2"/>
  <c r="C54" i="2"/>
  <c r="E54" i="2"/>
  <c r="C55" i="2"/>
  <c r="E55" i="2"/>
  <c r="C56" i="2"/>
  <c r="E56" i="2"/>
  <c r="B128" i="2"/>
  <c r="O39" i="2"/>
  <c r="P39" i="2" s="1"/>
  <c r="O40" i="2"/>
  <c r="P40" i="2" s="1"/>
  <c r="O41" i="2"/>
  <c r="P41" i="2" s="1"/>
  <c r="O42" i="2"/>
  <c r="P42" i="2" s="1"/>
  <c r="O43" i="2"/>
  <c r="P43" i="2" s="1"/>
  <c r="O44" i="2"/>
  <c r="P44" i="2" s="1"/>
  <c r="O45" i="2"/>
  <c r="P45" i="2" s="1"/>
  <c r="O46" i="2"/>
  <c r="P46" i="2" s="1"/>
  <c r="O47" i="2"/>
  <c r="P47" i="2" s="1"/>
  <c r="O48" i="2"/>
  <c r="P48" i="2" s="1"/>
  <c r="O49" i="2"/>
  <c r="P49" i="2" s="1"/>
  <c r="O50" i="2"/>
  <c r="P50" i="2" s="1"/>
  <c r="O51" i="2"/>
  <c r="P51" i="2" s="1"/>
  <c r="O52" i="2"/>
  <c r="P52" i="2" s="1"/>
  <c r="O53" i="2"/>
  <c r="P53" i="2" s="1"/>
  <c r="O54" i="2"/>
  <c r="P54" i="2" s="1"/>
  <c r="O55" i="2"/>
  <c r="P55" i="2" s="1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O38" i="2"/>
  <c r="P38" i="2" s="1"/>
  <c r="M38" i="2"/>
  <c r="E38" i="2"/>
  <c r="C38" i="2"/>
  <c r="O37" i="2"/>
  <c r="M37" i="2"/>
  <c r="E37" i="2"/>
  <c r="C37" i="2"/>
  <c r="O11" i="2"/>
  <c r="P11" i="2" s="1"/>
  <c r="M99" i="2"/>
  <c r="M104" i="2" s="1"/>
  <c r="E99" i="2"/>
  <c r="C99" i="2"/>
  <c r="M11" i="2"/>
  <c r="O91" i="2" l="1"/>
  <c r="P23" i="2"/>
  <c r="E128" i="2"/>
  <c r="J91" i="2"/>
  <c r="G128" i="2"/>
  <c r="M91" i="2"/>
  <c r="P37" i="2"/>
  <c r="P91" i="2" s="1"/>
  <c r="B129" i="2"/>
  <c r="B127" i="2"/>
  <c r="O99" i="2"/>
  <c r="O104" i="2" s="1"/>
  <c r="O18" i="2"/>
  <c r="P18" i="2" s="1"/>
  <c r="M18" i="2"/>
  <c r="E18" i="2"/>
  <c r="C18" i="2"/>
  <c r="O17" i="2"/>
  <c r="O32" i="2" s="1"/>
  <c r="M17" i="2"/>
  <c r="E17" i="2"/>
  <c r="C17" i="2"/>
  <c r="M32" i="2" l="1"/>
  <c r="G127" i="2"/>
  <c r="E127" i="2"/>
  <c r="G129" i="2"/>
  <c r="E129" i="2"/>
  <c r="P99" i="2"/>
  <c r="P104" i="2" s="1"/>
  <c r="P17" i="2"/>
  <c r="P32" i="2" s="1"/>
  <c r="B126" i="2" l="1"/>
  <c r="E126" i="2" l="1"/>
  <c r="O10" i="2"/>
  <c r="P10" i="2" s="1"/>
  <c r="O9" i="2"/>
  <c r="O14" i="2" s="1"/>
  <c r="M10" i="2"/>
  <c r="M9" i="2"/>
  <c r="C10" i="2"/>
  <c r="E10" i="2"/>
  <c r="E9" i="2"/>
  <c r="C9" i="2"/>
  <c r="M14" i="2" l="1"/>
  <c r="G126" i="2"/>
  <c r="G132" i="2" s="1"/>
  <c r="P9" i="2"/>
  <c r="P14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D91820D-82D4-4F18-AC77-834568AEAD2D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3356A7A0-B32D-434E-AAFB-8F7E6180AC86}" name="WorksheetConnection_NOVIEMBRE!$B$36:$P$91" type="102" refreshedVersion="8" minRefreshableVersion="5">
    <extLst>
      <ext xmlns:x15="http://schemas.microsoft.com/office/spreadsheetml/2010/11/main" uri="{DE250136-89BD-433C-8126-D09CA5730AF9}">
        <x15:connection id="Rango" autoDelete="1">
          <x15:rangePr sourceName="_xlcn.WorksheetConnection_NOVIEMBREB36P91"/>
        </x15:connection>
      </ext>
    </extLst>
  </connection>
</connections>
</file>

<file path=xl/sharedStrings.xml><?xml version="1.0" encoding="utf-8"?>
<sst xmlns="http://schemas.openxmlformats.org/spreadsheetml/2006/main" count="589" uniqueCount="162">
  <si>
    <t xml:space="preserve"> </t>
  </si>
  <si>
    <t>Turno</t>
  </si>
  <si>
    <t>Dia</t>
  </si>
  <si>
    <t>Nro</t>
  </si>
  <si>
    <t>Descripción</t>
  </si>
  <si>
    <t>Total Facturación</t>
  </si>
  <si>
    <t>US$</t>
  </si>
  <si>
    <t>Total</t>
  </si>
  <si>
    <t>Total de Facturación</t>
  </si>
  <si>
    <t>Tipo de Servicio</t>
  </si>
  <si>
    <t>Factura</t>
  </si>
  <si>
    <t>Fecha Despacho</t>
  </si>
  <si>
    <t>Referencia</t>
  </si>
  <si>
    <t>Código SAP</t>
  </si>
  <si>
    <t>Servicio</t>
  </si>
  <si>
    <t>N° Pallets</t>
  </si>
  <si>
    <t>Peso Unitario</t>
  </si>
  <si>
    <t>Venta</t>
  </si>
  <si>
    <t>Unidad</t>
  </si>
  <si>
    <t>Medida</t>
  </si>
  <si>
    <t>DIA</t>
  </si>
  <si>
    <t>PAL</t>
  </si>
  <si>
    <t>Tarifa (USS)</t>
  </si>
  <si>
    <t>Semana</t>
  </si>
  <si>
    <t>CARGA/DESCARGA</t>
  </si>
  <si>
    <t>Cantidad despachada</t>
  </si>
  <si>
    <t>Facturado</t>
  </si>
  <si>
    <t xml:space="preserve">SERVICIO DE CARGA PALETIZADA PT </t>
  </si>
  <si>
    <t xml:space="preserve">SERVICIO DE CARGA A  GRANEL  PT </t>
  </si>
  <si>
    <t>SERVICIO DE ETIQUETADO DE PT</t>
  </si>
  <si>
    <t>SAC</t>
  </si>
  <si>
    <t>PT0001906</t>
  </si>
  <si>
    <t>PERICO LOMOS 0-8OZ A 25 KG SIN GLAC CRUD</t>
  </si>
  <si>
    <t>PT0001909</t>
  </si>
  <si>
    <t>PERICO LOMOS 1-2LB A 25KG SIN GLACE CRUD</t>
  </si>
  <si>
    <t>ACONDICIONADOS</t>
  </si>
  <si>
    <t>PT0001910</t>
  </si>
  <si>
    <t>PERICO LOMOS 2-3LB A 25KG SIN GLACE CRUD</t>
  </si>
  <si>
    <t>PT0001908</t>
  </si>
  <si>
    <t>PERICO LOMOS 12-16OZ A 25KG SIN GLA CRUD</t>
  </si>
  <si>
    <t>PT0001917</t>
  </si>
  <si>
    <t>PERICO PANZA 1-2LB A 25KG SIN GLACE CRUD</t>
  </si>
  <si>
    <t>PT0000249</t>
  </si>
  <si>
    <t xml:space="preserve">SERVICIO DE DESCARGA PALETIZADA DE  PT </t>
  </si>
  <si>
    <t>PT0001721</t>
  </si>
  <si>
    <t>POTA SAZONADO C/M C/T ENTERA 1.0-1.5 A 3</t>
  </si>
  <si>
    <t>PT0001722</t>
  </si>
  <si>
    <t>POTA SAZONADO C/M C/T ENTERA 1.5-2.0 A 3</t>
  </si>
  <si>
    <t>PT0001723</t>
  </si>
  <si>
    <t>POTA SAZONADO S/M C/T INTERNA 1.0-1.5 A</t>
  </si>
  <si>
    <t>PT0001724</t>
  </si>
  <si>
    <t>POTA SAZONADO S/M C/T INTERNA 1.5-2.0 A</t>
  </si>
  <si>
    <t>PT0000127</t>
  </si>
  <si>
    <t>PER PORC GLOBAL MARINE IVP BULK 6OZ 10LB</t>
  </si>
  <si>
    <t>PT0000130</t>
  </si>
  <si>
    <t>PERIC PORC GLOBAL MARINE BULK 2-4OZ 10LB</t>
  </si>
  <si>
    <t>PT0000136</t>
  </si>
  <si>
    <t>PERIC PORC GLOBAL MARINE BULK 1-2OZ 10LB</t>
  </si>
  <si>
    <t>PT0000231</t>
  </si>
  <si>
    <t>PERICO PORCIONES BULK 2-4OZ 2X5LB CON GL</t>
  </si>
  <si>
    <t>PT0000523</t>
  </si>
  <si>
    <t>PERICO PORCIONES 4OZ (3-3.5) 25KG SIN GL</t>
  </si>
  <si>
    <t>PT0001047</t>
  </si>
  <si>
    <t>PERICO PORCIONES GRANEL 6OZ 25KG SIN GL</t>
  </si>
  <si>
    <t>PT0001604</t>
  </si>
  <si>
    <t>PERICO PORCIONES IVP BULK 6OZ 10LB C/GLA</t>
  </si>
  <si>
    <t>PT0001978</t>
  </si>
  <si>
    <t>PERICO PORCIONES BULK 1-3OZ 10LB CON GLA</t>
  </si>
  <si>
    <t>PT0002863</t>
  </si>
  <si>
    <t>PERICO TROZOS BULK 4X5LB CON GLACE CRUDO</t>
  </si>
  <si>
    <t>PT0000090</t>
  </si>
  <si>
    <t>PERICO FILETE C/PIEL S/ESPINA 3-5LB 50LB</t>
  </si>
  <si>
    <t>PT0000091</t>
  </si>
  <si>
    <t>PERICO FILETE C/PIEL S/ESPINA 5/7LB 50LB</t>
  </si>
  <si>
    <t>PT0000526</t>
  </si>
  <si>
    <t>PERICO PORC D&amp;E IMPORTS BULK 4OZ 6X5LB</t>
  </si>
  <si>
    <t>martes</t>
  </si>
  <si>
    <t>Resumen Noviembre 2023:</t>
  </si>
  <si>
    <t>Oceano Noviembre 23 - Facturación servicios del CD</t>
  </si>
  <si>
    <t>OCEANO TRASLADO 15.11.23</t>
  </si>
  <si>
    <t>OCEANO TRASLADO 17.11.23</t>
  </si>
  <si>
    <t>OCEANO TRASLADO 21.11.23</t>
  </si>
  <si>
    <t>OCEANO TRASLADO 23.11.23</t>
  </si>
  <si>
    <t>OCEANO TRASLADO 27.11.23</t>
  </si>
  <si>
    <t>PT0001083</t>
  </si>
  <si>
    <t>PERICO TROZOS A GRANEL 1X20 KG SIN GLACE</t>
  </si>
  <si>
    <t>PT0001182</t>
  </si>
  <si>
    <t>POTA  DARUMA PANZA INTERNO 8-15 A  3 X 7</t>
  </si>
  <si>
    <t>PT0002328</t>
  </si>
  <si>
    <t>PERICO PORCIONES GRANEL 6OZ A1 25KG S/GL</t>
  </si>
  <si>
    <t>PT0002348</t>
  </si>
  <si>
    <t>PERICO PORCIONES IVP 6OZ PROVI 50LB C/GL</t>
  </si>
  <si>
    <t>PT0002009</t>
  </si>
  <si>
    <t>POTA DARUMA PANZA INTERNO 6-8 A 3 X 7 KG</t>
  </si>
  <si>
    <t>PT0002845</t>
  </si>
  <si>
    <t>PERICO PORCIONES GRANEL 4OZ 50LB CON GLA</t>
  </si>
  <si>
    <t>PT0001605</t>
  </si>
  <si>
    <t>POTA DARUMA LOMO EXTERNO 8-15 A 3 X 7 KG</t>
  </si>
  <si>
    <t>PT0001240</t>
  </si>
  <si>
    <t>POTA REPRODUCTOR INDIV. S/U S/V A 3 X 7.</t>
  </si>
  <si>
    <t>P-343-23A</t>
  </si>
  <si>
    <t>P-354-23A</t>
  </si>
  <si>
    <t>Picking dirigido</t>
  </si>
  <si>
    <t>Picking suelto</t>
  </si>
  <si>
    <t>INGRESO 0001</t>
  </si>
  <si>
    <t>INGRESO 0004</t>
  </si>
  <si>
    <t>INGRESO 0011</t>
  </si>
  <si>
    <t>INGRESO 0013</t>
  </si>
  <si>
    <t>INGRESO 0016</t>
  </si>
  <si>
    <t>INGRESO 0018</t>
  </si>
  <si>
    <t>PT0000128</t>
  </si>
  <si>
    <t>PER PORC GLOBAL MARINE IVP BULK 8OZ 10LB</t>
  </si>
  <si>
    <t>PT0000129</t>
  </si>
  <si>
    <t>PER PORC GLOBAL MARINE IVP BULK 4OZ 10LB</t>
  </si>
  <si>
    <t>PT0000232</t>
  </si>
  <si>
    <t>PERICO PORCIONES IVP 4OZ 10LB CON GLACE</t>
  </si>
  <si>
    <t>PT0000240</t>
  </si>
  <si>
    <t>PERICO PORCIONES BULK 10OZ 2X5LB CON GL</t>
  </si>
  <si>
    <t>PT0001603</t>
  </si>
  <si>
    <t>PERICO PORCIONES IVP BULK 8OZ 10LB C/GLA</t>
  </si>
  <si>
    <t>PT0001913</t>
  </si>
  <si>
    <t>PERICO LOMOS 7-UP LB A 1X25 KG SIN GLACE</t>
  </si>
  <si>
    <t>PERICO FLETCHS 5.0/7.0LB A 50 LB SIN GLA</t>
  </si>
  <si>
    <t>Etiquetas de fila</t>
  </si>
  <si>
    <t>(en blanco)</t>
  </si>
  <si>
    <t>Total general</t>
  </si>
  <si>
    <t>Suma de N° Pallets</t>
  </si>
  <si>
    <t>Facturación  al 28.11.2023</t>
  </si>
  <si>
    <t>Producto externo</t>
  </si>
  <si>
    <t>Inicial</t>
  </si>
  <si>
    <t>Posiciones</t>
  </si>
  <si>
    <t>Ingresos</t>
  </si>
  <si>
    <t>Despachos</t>
  </si>
  <si>
    <t>Fijo</t>
  </si>
  <si>
    <t>Monto USD</t>
  </si>
  <si>
    <t>Tipo de servicio</t>
  </si>
  <si>
    <t>Nro de posicicones fijas</t>
  </si>
  <si>
    <t>Tarifa fija</t>
  </si>
  <si>
    <t>Total US$</t>
  </si>
  <si>
    <t>Almacenamiento fijo Noviembre</t>
  </si>
  <si>
    <t>14-Nov</t>
  </si>
  <si>
    <t>15-Nov</t>
  </si>
  <si>
    <t>20-Nov</t>
  </si>
  <si>
    <t>21-Nov</t>
  </si>
  <si>
    <t>22-Nov</t>
  </si>
  <si>
    <t>24-Nov</t>
  </si>
  <si>
    <t>Prefactura de servicio  Almacenamiento - CD Noviembre 2023</t>
  </si>
  <si>
    <t>GREA33-0006</t>
  </si>
  <si>
    <t>GREA33-0009</t>
  </si>
  <si>
    <t>CORRECTO</t>
  </si>
  <si>
    <t>GREA33-0001</t>
  </si>
  <si>
    <t>GREA33-0002</t>
  </si>
  <si>
    <t>GRE A33-003</t>
  </si>
  <si>
    <t>GRE A33-004</t>
  </si>
  <si>
    <t>GRE A33-005</t>
  </si>
  <si>
    <t>GREA33-007</t>
  </si>
  <si>
    <t>GREA33-008</t>
  </si>
  <si>
    <t>GREA33-0010</t>
  </si>
  <si>
    <t>GREA33-006</t>
  </si>
  <si>
    <t>GREA33-009</t>
  </si>
  <si>
    <t>GRE A33-0008</t>
  </si>
  <si>
    <t>GREA33-0005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</si>
</sst>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S/&quot;\ * #,##0.00_-;\-&quot;S/&quot;\ * #,##0.00_-;_-&quot;S/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[$$-409]* #,##0.00_ ;_-[$$-409]* \-#,##0.00\ ;_-[$$-409]* &quot;-&quot;??_ ;_-@_ "/>
    <numFmt numFmtId="167" formatCode="#,##0.000;[Red]#,##0.000"/>
    <numFmt numFmtId="168" formatCode="_(* #,##0_);_(* \(#,##0\);_(* &quot;-&quot;??_);_(@_)"/>
    <numFmt numFmtId="169" formatCode="[$€-280A]\ #,##0.00\ ;[$€-280A]&quot; (&quot;#,##0.00\);[$€-280A]&quot; -&quot;#\ "/>
    <numFmt numFmtId="170" formatCode="&quot; S/. &quot;#,##0.00\ ;&quot; S/. (&quot;#,##0.00\);&quot; S/. -&quot;#\ ;@\ "/>
    <numFmt numFmtId="171" formatCode="#,##0.00\ ;\(#,##0.00\);\-#\ ;@\ "/>
    <numFmt numFmtId="172" formatCode="&quot; $&quot;#,##0.00\ ;&quot;-$&quot;#,##0.00\ ;&quot; $-&quot;#\ ;@\ "/>
    <numFmt numFmtId="173" formatCode="[$S/-280A]#,##0.00;[Red][$S/-280A]\-#,##0.00"/>
    <numFmt numFmtId="174" formatCode="_-[$$-80A]* #,##0.00_-;\-[$$-80A]* #,##0.00_-;_-[$$-80A]* &quot;-&quot;??_-;_-@_-"/>
    <numFmt numFmtId="175" formatCode="_-* #,##0_-;\-* #,##0_-;_-* &quot;-&quot;??_-;_-@_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color indexed="8"/>
      <name val="Arial1"/>
    </font>
    <font>
      <b/>
      <i/>
      <sz val="16"/>
      <color indexed="8"/>
      <name val="Calibri"/>
      <family val="2"/>
    </font>
    <font>
      <sz val="11"/>
      <color indexed="16"/>
      <name val="Calibri"/>
      <family val="2"/>
    </font>
    <font>
      <sz val="10"/>
      <color indexed="8"/>
      <name val="Mangal"/>
      <family val="1"/>
    </font>
    <font>
      <sz val="10"/>
      <color indexed="8"/>
      <name val="Mangal1"/>
    </font>
    <font>
      <sz val="11"/>
      <color indexed="60"/>
      <name val="Calibri"/>
      <family val="2"/>
    </font>
    <font>
      <b/>
      <i/>
      <u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56"/>
      <name val="Cambria"/>
      <family val="1"/>
    </font>
    <font>
      <b/>
      <sz val="18"/>
      <color indexed="62"/>
      <name val="Cambria"/>
      <family val="1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theme="8" tint="-0.49998474074526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5"/>
        <bgColor indexed="61"/>
      </patternFill>
    </fill>
    <fill>
      <patternFill patternType="solid">
        <fgColor indexed="43"/>
        <bgColor indexed="26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hair">
        <color theme="2" tint="-0.24997711111789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5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0.249977111117893"/>
      </left>
      <right/>
      <top style="hair">
        <color theme="2" tint="-0.249977111117893"/>
      </top>
      <bottom style="hair">
        <color theme="2" tint="-0.249977111117893"/>
      </bottom>
      <diagonal/>
    </border>
    <border>
      <left/>
      <right/>
      <top style="hair">
        <color theme="2" tint="-0.249977111117893"/>
      </top>
      <bottom style="hair">
        <color theme="2" tint="-0.249977111117893"/>
      </bottom>
      <diagonal/>
    </border>
    <border>
      <left/>
      <right style="thin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4" borderId="0"/>
    <xf numFmtId="43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9" fillId="0" borderId="0"/>
    <xf numFmtId="0" fontId="12" fillId="0" borderId="0"/>
    <xf numFmtId="0" fontId="9" fillId="0" borderId="0"/>
    <xf numFmtId="0" fontId="10" fillId="6" borderId="0"/>
    <xf numFmtId="0" fontId="10" fillId="6" borderId="0"/>
    <xf numFmtId="0" fontId="10" fillId="7" borderId="0"/>
    <xf numFmtId="0" fontId="10" fillId="7" borderId="0"/>
    <xf numFmtId="0" fontId="10" fillId="8" borderId="0"/>
    <xf numFmtId="0" fontId="10" fillId="8" borderId="0"/>
    <xf numFmtId="0" fontId="10" fillId="9" borderId="0"/>
    <xf numFmtId="0" fontId="10" fillId="9" borderId="0"/>
    <xf numFmtId="0" fontId="10" fillId="10" borderId="0"/>
    <xf numFmtId="0" fontId="10" fillId="10" borderId="0"/>
    <xf numFmtId="0" fontId="10" fillId="11" borderId="0"/>
    <xf numFmtId="0" fontId="10" fillId="11" borderId="0"/>
    <xf numFmtId="0" fontId="10" fillId="12" borderId="0"/>
    <xf numFmtId="0" fontId="10" fillId="12" borderId="0"/>
    <xf numFmtId="0" fontId="10" fillId="13" borderId="0"/>
    <xf numFmtId="0" fontId="10" fillId="13" borderId="0"/>
    <xf numFmtId="0" fontId="10" fillId="14" borderId="0"/>
    <xf numFmtId="0" fontId="10" fillId="14" borderId="0"/>
    <xf numFmtId="0" fontId="10" fillId="9" borderId="0"/>
    <xf numFmtId="0" fontId="10" fillId="9" borderId="0"/>
    <xf numFmtId="0" fontId="10" fillId="12" borderId="0"/>
    <xf numFmtId="0" fontId="10" fillId="12" borderId="0"/>
    <xf numFmtId="0" fontId="10" fillId="15" borderId="0"/>
    <xf numFmtId="0" fontId="10" fillId="15" borderId="0"/>
    <xf numFmtId="0" fontId="13" fillId="16" borderId="0"/>
    <xf numFmtId="0" fontId="13" fillId="16" borderId="0"/>
    <xf numFmtId="0" fontId="13" fillId="13" borderId="0"/>
    <xf numFmtId="0" fontId="13" fillId="13" borderId="0"/>
    <xf numFmtId="0" fontId="13" fillId="14" borderId="0"/>
    <xf numFmtId="0" fontId="13" fillId="14" borderId="0"/>
    <xf numFmtId="0" fontId="13" fillId="17" borderId="0"/>
    <xf numFmtId="0" fontId="13" fillId="17" borderId="0"/>
    <xf numFmtId="0" fontId="13" fillId="18" borderId="0"/>
    <xf numFmtId="0" fontId="13" fillId="18" borderId="0"/>
    <xf numFmtId="0" fontId="13" fillId="19" borderId="0"/>
    <xf numFmtId="0" fontId="13" fillId="19" borderId="0"/>
    <xf numFmtId="0" fontId="14" fillId="8" borderId="0"/>
    <xf numFmtId="0" fontId="14" fillId="8" borderId="0"/>
    <xf numFmtId="0" fontId="15" fillId="5" borderId="8"/>
    <xf numFmtId="0" fontId="15" fillId="5" borderId="8"/>
    <xf numFmtId="0" fontId="16" fillId="20" borderId="9"/>
    <xf numFmtId="0" fontId="16" fillId="20" borderId="9"/>
    <xf numFmtId="0" fontId="17" fillId="0" borderId="10"/>
    <xf numFmtId="0" fontId="17" fillId="0" borderId="10"/>
    <xf numFmtId="0" fontId="18" fillId="0" borderId="0"/>
    <xf numFmtId="0" fontId="18" fillId="0" borderId="0"/>
    <xf numFmtId="0" fontId="19" fillId="21" borderId="0"/>
    <xf numFmtId="0" fontId="19" fillId="13" borderId="0"/>
    <xf numFmtId="0" fontId="19" fillId="21" borderId="0"/>
    <xf numFmtId="0" fontId="10" fillId="6" borderId="0"/>
    <xf numFmtId="0" fontId="10" fillId="6" borderId="0"/>
    <xf numFmtId="0" fontId="13" fillId="12" borderId="0"/>
    <xf numFmtId="0" fontId="13" fillId="22" borderId="0"/>
    <xf numFmtId="0" fontId="13" fillId="22" borderId="0"/>
    <xf numFmtId="0" fontId="10" fillId="23" borderId="0"/>
    <xf numFmtId="0" fontId="10" fillId="21" borderId="0"/>
    <xf numFmtId="0" fontId="13" fillId="20" borderId="0"/>
    <xf numFmtId="0" fontId="13" fillId="24" borderId="0"/>
    <xf numFmtId="0" fontId="13" fillId="24" borderId="0"/>
    <xf numFmtId="0" fontId="10" fillId="23" borderId="0"/>
    <xf numFmtId="0" fontId="10" fillId="8" borderId="0"/>
    <xf numFmtId="0" fontId="13" fillId="21" borderId="0"/>
    <xf numFmtId="0" fontId="13" fillId="20" borderId="0"/>
    <xf numFmtId="0" fontId="13" fillId="20" borderId="0"/>
    <xf numFmtId="0" fontId="10" fillId="6" borderId="0"/>
    <xf numFmtId="0" fontId="10" fillId="21" borderId="0"/>
    <xf numFmtId="0" fontId="13" fillId="21" borderId="0"/>
    <xf numFmtId="0" fontId="13" fillId="22" borderId="0"/>
    <xf numFmtId="0" fontId="13" fillId="22" borderId="0"/>
    <xf numFmtId="0" fontId="10" fillId="10" borderId="0"/>
    <xf numFmtId="0" fontId="10" fillId="6" borderId="0"/>
    <xf numFmtId="0" fontId="13" fillId="12" borderId="0"/>
    <xf numFmtId="0" fontId="13" fillId="18" borderId="0"/>
    <xf numFmtId="0" fontId="13" fillId="18" borderId="0"/>
    <xf numFmtId="0" fontId="10" fillId="23" borderId="0"/>
    <xf numFmtId="0" fontId="10" fillId="11" borderId="0"/>
    <xf numFmtId="0" fontId="13" fillId="11" borderId="0"/>
    <xf numFmtId="0" fontId="13" fillId="19" borderId="0"/>
    <xf numFmtId="0" fontId="13" fillId="19" borderId="0"/>
    <xf numFmtId="0" fontId="20" fillId="11" borderId="8"/>
    <xf numFmtId="0" fontId="20" fillId="11" borderId="8"/>
    <xf numFmtId="169" fontId="12" fillId="0" borderId="0"/>
    <xf numFmtId="170" fontId="21" fillId="0" borderId="0"/>
    <xf numFmtId="0" fontId="22" fillId="0" borderId="0">
      <alignment horizontal="center"/>
    </xf>
    <xf numFmtId="0" fontId="22" fillId="0" borderId="0">
      <alignment horizontal="center" textRotation="90"/>
    </xf>
    <xf numFmtId="0" fontId="23" fillId="7" borderId="0"/>
    <xf numFmtId="0" fontId="23" fillId="7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172" fontId="12" fillId="0" borderId="0"/>
    <xf numFmtId="0" fontId="26" fillId="25" borderId="0"/>
    <xf numFmtId="0" fontId="26" fillId="25" borderId="0"/>
    <xf numFmtId="0" fontId="10" fillId="0" borderId="0"/>
    <xf numFmtId="0" fontId="1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23" borderId="11"/>
    <xf numFmtId="0" fontId="12" fillId="23" borderId="11"/>
    <xf numFmtId="9" fontId="1" fillId="0" borderId="0" applyFont="0" applyFill="0" applyBorder="0" applyAlignment="0" applyProtection="0"/>
    <xf numFmtId="9" fontId="12" fillId="0" borderId="0"/>
    <xf numFmtId="9" fontId="21" fillId="0" borderId="0"/>
    <xf numFmtId="0" fontId="27" fillId="0" borderId="0"/>
    <xf numFmtId="173" fontId="27" fillId="0" borderId="0"/>
    <xf numFmtId="0" fontId="28" fillId="5" borderId="9"/>
    <xf numFmtId="0" fontId="28" fillId="5" borderId="9"/>
    <xf numFmtId="0" fontId="29" fillId="0" borderId="0"/>
    <xf numFmtId="0" fontId="29" fillId="0" borderId="0"/>
    <xf numFmtId="0" fontId="30" fillId="0" borderId="0"/>
    <xf numFmtId="0" fontId="30" fillId="0" borderId="0"/>
    <xf numFmtId="0" fontId="31" fillId="0" borderId="12"/>
    <xf numFmtId="0" fontId="31" fillId="0" borderId="12"/>
    <xf numFmtId="0" fontId="32" fillId="0" borderId="13"/>
    <xf numFmtId="0" fontId="32" fillId="0" borderId="13"/>
    <xf numFmtId="0" fontId="18" fillId="0" borderId="14"/>
    <xf numFmtId="0" fontId="18" fillId="0" borderId="14"/>
    <xf numFmtId="0" fontId="33" fillId="0" borderId="0"/>
    <xf numFmtId="0" fontId="33" fillId="0" borderId="0"/>
    <xf numFmtId="0" fontId="34" fillId="0" borderId="0"/>
    <xf numFmtId="0" fontId="19" fillId="0" borderId="15"/>
    <xf numFmtId="0" fontId="19" fillId="0" borderId="15"/>
    <xf numFmtId="0" fontId="36" fillId="0" borderId="0"/>
    <xf numFmtId="0" fontId="35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165" fontId="3" fillId="0" borderId="0" xfId="2" applyNumberFormat="1" applyFont="1" applyAlignment="1">
      <alignment horizontal="center"/>
    </xf>
    <xf numFmtId="165" fontId="0" fillId="0" borderId="0" xfId="2" applyNumberFormat="1" applyFont="1"/>
    <xf numFmtId="0" fontId="4" fillId="0" borderId="0" xfId="1" applyFont="1"/>
    <xf numFmtId="165" fontId="5" fillId="0" borderId="0" xfId="2" applyNumberFormat="1" applyFont="1"/>
    <xf numFmtId="164" fontId="0" fillId="0" borderId="0" xfId="2" applyFont="1" applyFill="1"/>
    <xf numFmtId="16" fontId="7" fillId="0" borderId="0" xfId="1" applyNumberFormat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165" fontId="7" fillId="0" borderId="0" xfId="2" applyNumberFormat="1" applyFont="1" applyFill="1" applyBorder="1"/>
    <xf numFmtId="166" fontId="7" fillId="0" borderId="0" xfId="2" applyNumberFormat="1" applyFont="1" applyFill="1" applyBorder="1"/>
    <xf numFmtId="165" fontId="3" fillId="0" borderId="0" xfId="2" applyNumberFormat="1" applyFont="1" applyBorder="1" applyAlignment="1">
      <alignment horizontal="center"/>
    </xf>
    <xf numFmtId="0" fontId="8" fillId="0" borderId="0" xfId="1" applyFont="1"/>
    <xf numFmtId="0" fontId="2" fillId="2" borderId="1" xfId="1" applyFont="1" applyFill="1" applyBorder="1" applyAlignment="1">
      <alignment horizontal="center" vertical="center" wrapText="1"/>
    </xf>
    <xf numFmtId="16" fontId="6" fillId="3" borderId="5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center"/>
    </xf>
    <xf numFmtId="164" fontId="6" fillId="3" borderId="5" xfId="3" applyFont="1" applyFill="1" applyBorder="1" applyAlignment="1">
      <alignment horizontal="center"/>
    </xf>
    <xf numFmtId="166" fontId="6" fillId="3" borderId="5" xfId="1" applyNumberFormat="1" applyFont="1" applyFill="1" applyBorder="1"/>
    <xf numFmtId="166" fontId="6" fillId="3" borderId="5" xfId="1" applyNumberFormat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right"/>
    </xf>
    <xf numFmtId="164" fontId="3" fillId="0" borderId="0" xfId="3" applyFont="1" applyAlignment="1">
      <alignment horizontal="center"/>
    </xf>
    <xf numFmtId="4" fontId="1" fillId="0" borderId="0" xfId="1" applyNumberFormat="1" applyAlignment="1">
      <alignment horizontal="center"/>
    </xf>
    <xf numFmtId="167" fontId="6" fillId="0" borderId="6" xfId="1" applyNumberFormat="1" applyFont="1" applyBorder="1" applyAlignment="1">
      <alignment horizontal="center" vertical="center"/>
    </xf>
    <xf numFmtId="164" fontId="6" fillId="0" borderId="7" xfId="3" applyFont="1" applyBorder="1" applyAlignment="1">
      <alignment horizontal="center"/>
    </xf>
    <xf numFmtId="0" fontId="2" fillId="26" borderId="1" xfId="1" applyFont="1" applyFill="1" applyBorder="1" applyAlignment="1">
      <alignment horizontal="center" vertical="center" wrapText="1"/>
    </xf>
    <xf numFmtId="165" fontId="2" fillId="26" borderId="2" xfId="2" applyNumberFormat="1" applyFont="1" applyFill="1" applyBorder="1" applyAlignment="1">
      <alignment horizontal="center" vertical="center" wrapText="1"/>
    </xf>
    <xf numFmtId="165" fontId="2" fillId="26" borderId="3" xfId="2" applyNumberFormat="1" applyFont="1" applyFill="1" applyBorder="1" applyAlignment="1">
      <alignment horizontal="center" vertical="center" wrapText="1"/>
    </xf>
    <xf numFmtId="165" fontId="2" fillId="26" borderId="4" xfId="2" applyNumberFormat="1" applyFont="1" applyFill="1" applyBorder="1" applyAlignment="1">
      <alignment horizontal="center" vertical="center" wrapText="1"/>
    </xf>
    <xf numFmtId="0" fontId="37" fillId="3" borderId="5" xfId="1" applyFont="1" applyFill="1" applyBorder="1" applyAlignment="1">
      <alignment horizontal="center"/>
    </xf>
    <xf numFmtId="16" fontId="7" fillId="27" borderId="5" xfId="1" applyNumberFormat="1" applyFont="1" applyFill="1" applyBorder="1" applyAlignment="1">
      <alignment horizontal="center"/>
    </xf>
    <xf numFmtId="0" fontId="7" fillId="27" borderId="5" xfId="1" applyFont="1" applyFill="1" applyBorder="1"/>
    <xf numFmtId="0" fontId="7" fillId="27" borderId="5" xfId="1" applyFont="1" applyFill="1" applyBorder="1" applyAlignment="1">
      <alignment horizontal="center"/>
    </xf>
    <xf numFmtId="168" fontId="7" fillId="27" borderId="5" xfId="2" applyNumberFormat="1" applyFont="1" applyFill="1" applyBorder="1"/>
    <xf numFmtId="165" fontId="7" fillId="27" borderId="5" xfId="2" applyNumberFormat="1" applyFont="1" applyFill="1" applyBorder="1"/>
    <xf numFmtId="166" fontId="7" fillId="27" borderId="5" xfId="1" applyNumberFormat="1" applyFont="1" applyFill="1" applyBorder="1" applyAlignment="1">
      <alignment horizontal="center"/>
    </xf>
    <xf numFmtId="168" fontId="6" fillId="0" borderId="7" xfId="3" applyNumberFormat="1" applyFont="1" applyBorder="1" applyAlignment="1">
      <alignment horizontal="center" vertical="center"/>
    </xf>
    <xf numFmtId="16" fontId="5" fillId="0" borderId="0" xfId="1" applyNumberFormat="1" applyFont="1" applyAlignment="1">
      <alignment horizontal="left"/>
    </xf>
    <xf numFmtId="16" fontId="7" fillId="0" borderId="0" xfId="1" applyNumberFormat="1" applyFont="1" applyAlignment="1">
      <alignment horizontal="left"/>
    </xf>
    <xf numFmtId="16" fontId="38" fillId="0" borderId="0" xfId="1" applyNumberFormat="1" applyFont="1" applyAlignment="1">
      <alignment horizontal="left"/>
    </xf>
    <xf numFmtId="0" fontId="2" fillId="26" borderId="16" xfId="1" applyFont="1" applyFill="1" applyBorder="1" applyAlignment="1">
      <alignment vertical="center" wrapText="1"/>
    </xf>
    <xf numFmtId="0" fontId="2" fillId="26" borderId="17" xfId="1" applyFont="1" applyFill="1" applyBorder="1" applyAlignment="1">
      <alignment vertical="center" wrapText="1"/>
    </xf>
    <xf numFmtId="0" fontId="2" fillId="26" borderId="18" xfId="1" applyFont="1" applyFill="1" applyBorder="1" applyAlignment="1">
      <alignment vertical="center" wrapText="1"/>
    </xf>
    <xf numFmtId="164" fontId="6" fillId="0" borderId="19" xfId="3" applyFont="1" applyBorder="1" applyAlignment="1">
      <alignment vertical="center"/>
    </xf>
    <xf numFmtId="164" fontId="6" fillId="0" borderId="20" xfId="3" applyFont="1" applyBorder="1" applyAlignment="1">
      <alignment vertical="center"/>
    </xf>
    <xf numFmtId="164" fontId="6" fillId="0" borderId="21" xfId="3" applyFont="1" applyBorder="1" applyAlignment="1">
      <alignment vertical="center"/>
    </xf>
    <xf numFmtId="0" fontId="2" fillId="26" borderId="2" xfId="1" applyFont="1" applyFill="1" applyBorder="1" applyAlignment="1">
      <alignment vertical="center" wrapText="1"/>
    </xf>
    <xf numFmtId="0" fontId="2" fillId="26" borderId="3" xfId="1" applyFont="1" applyFill="1" applyBorder="1" applyAlignment="1">
      <alignment vertical="center" wrapText="1"/>
    </xf>
    <xf numFmtId="0" fontId="2" fillId="26" borderId="4" xfId="1" applyFont="1" applyFill="1" applyBorder="1" applyAlignment="1">
      <alignment vertical="center" wrapText="1"/>
    </xf>
    <xf numFmtId="174" fontId="7" fillId="27" borderId="5" xfId="2" applyNumberFormat="1" applyFont="1" applyFill="1" applyBorder="1"/>
    <xf numFmtId="166" fontId="6" fillId="0" borderId="6" xfId="1" applyNumberFormat="1" applyFont="1" applyBorder="1" applyAlignment="1">
      <alignment horizontal="center" vertical="center"/>
    </xf>
    <xf numFmtId="174" fontId="7" fillId="27" borderId="5" xfId="323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40" fillId="0" borderId="0" xfId="0" applyFont="1" applyAlignment="1">
      <alignment horizontal="left"/>
    </xf>
    <xf numFmtId="0" fontId="40" fillId="0" borderId="0" xfId="0" applyFont="1"/>
    <xf numFmtId="0" fontId="39" fillId="0" borderId="0" xfId="0" applyFont="1"/>
    <xf numFmtId="0" fontId="39" fillId="0" borderId="25" xfId="0" applyFont="1" applyBorder="1" applyAlignment="1">
      <alignment horizontal="center"/>
    </xf>
    <xf numFmtId="0" fontId="39" fillId="0" borderId="26" xfId="0" applyFont="1" applyBorder="1" applyAlignment="1">
      <alignment horizontal="center"/>
    </xf>
    <xf numFmtId="0" fontId="39" fillId="0" borderId="27" xfId="0" applyFont="1" applyBorder="1"/>
    <xf numFmtId="0" fontId="39" fillId="0" borderId="28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39" fillId="0" borderId="29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9" fillId="28" borderId="29" xfId="0" applyFont="1" applyFill="1" applyBorder="1"/>
    <xf numFmtId="0" fontId="39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175" fontId="39" fillId="29" borderId="30" xfId="172" applyNumberFormat="1" applyFont="1" applyFill="1" applyBorder="1"/>
    <xf numFmtId="0" fontId="2" fillId="3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5" fontId="0" fillId="0" borderId="0" xfId="321" applyNumberFormat="1" applyFont="1" applyAlignment="1">
      <alignment horizontal="center" vertical="center"/>
    </xf>
    <xf numFmtId="0" fontId="39" fillId="27" borderId="0" xfId="0" applyFont="1" applyFill="1"/>
    <xf numFmtId="0" fontId="0" fillId="27" borderId="0" xfId="0" applyFill="1"/>
    <xf numFmtId="174" fontId="39" fillId="27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indent="1"/>
    </xf>
    <xf numFmtId="168" fontId="6" fillId="29" borderId="5" xfId="2" applyNumberFormat="1" applyFont="1" applyFill="1" applyBorder="1" applyAlignment="1">
      <alignment horizontal="center"/>
    </xf>
    <xf numFmtId="164" fontId="39" fillId="29" borderId="0" xfId="2" applyFont="1" applyFill="1"/>
    <xf numFmtId="164" fontId="39" fillId="0" borderId="0" xfId="2" applyFont="1" applyFill="1"/>
    <xf numFmtId="164" fontId="0" fillId="29" borderId="0" xfId="2" applyFont="1" applyFill="1"/>
    <xf numFmtId="168" fontId="6" fillId="29" borderId="5" xfId="2" applyNumberFormat="1" applyFont="1" applyFill="1" applyBorder="1" applyAlignment="1">
      <alignment horizontal="right"/>
    </xf>
    <xf numFmtId="43" fontId="39" fillId="29" borderId="0" xfId="1" applyNumberFormat="1" applyFont="1" applyFill="1"/>
    <xf numFmtId="0" fontId="39" fillId="29" borderId="0" xfId="1" applyFont="1" applyFill="1"/>
    <xf numFmtId="168" fontId="39" fillId="29" borderId="0" xfId="1" applyNumberFormat="1" applyFont="1" applyFill="1"/>
    <xf numFmtId="168" fontId="39" fillId="0" borderId="0" xfId="1" applyNumberFormat="1" applyFont="1"/>
    <xf numFmtId="0" fontId="39" fillId="0" borderId="0" xfId="1" applyFont="1"/>
    <xf numFmtId="43" fontId="39" fillId="0" borderId="0" xfId="1" applyNumberFormat="1" applyFont="1"/>
    <xf numFmtId="0" fontId="39" fillId="0" borderId="0" xfId="1" applyFont="1" applyAlignment="1">
      <alignment horizontal="center"/>
    </xf>
    <xf numFmtId="164" fontId="3" fillId="0" borderId="0" xfId="2" applyFont="1" applyAlignment="1">
      <alignment horizontal="center"/>
    </xf>
    <xf numFmtId="0" fontId="37" fillId="29" borderId="5" xfId="1" applyFont="1" applyFill="1" applyBorder="1" applyAlignment="1">
      <alignment horizontal="center"/>
    </xf>
    <xf numFmtId="16" fontId="7" fillId="27" borderId="22" xfId="1" applyNumberFormat="1" applyFont="1" applyFill="1" applyBorder="1" applyAlignment="1">
      <alignment horizontal="left"/>
    </xf>
    <xf numFmtId="16" fontId="7" fillId="27" borderId="23" xfId="1" applyNumberFormat="1" applyFont="1" applyFill="1" applyBorder="1" applyAlignment="1">
      <alignment horizontal="left"/>
    </xf>
    <xf numFmtId="16" fontId="7" fillId="27" borderId="24" xfId="1" applyNumberFormat="1" applyFont="1" applyFill="1" applyBorder="1" applyAlignment="1">
      <alignment horizontal="left"/>
    </xf>
  </cellXfs>
  <cellStyles count="324">
    <cellStyle name="20% - Énfasis1 2" xfId="21" xr:uid="{5D308B5E-A3A9-4F25-86A1-E6FDD5107596}"/>
    <cellStyle name="20% - Énfasis1 2 2" xfId="22" xr:uid="{DD324B57-E19D-4992-9711-7762A6B1BF87}"/>
    <cellStyle name="20% - Énfasis2 2" xfId="23" xr:uid="{854EBCE1-1FAE-4740-A785-AFDD6969B4FA}"/>
    <cellStyle name="20% - Énfasis2 2 2" xfId="24" xr:uid="{1016375D-F12E-419D-AA16-8EA245D168CB}"/>
    <cellStyle name="20% - Énfasis3 2" xfId="25" xr:uid="{B5D46313-D672-431D-BFEA-0F5C0A19CB4D}"/>
    <cellStyle name="20% - Énfasis3 2 2" xfId="26" xr:uid="{964B2830-C4EB-479D-B62A-7FFCDCA5AB38}"/>
    <cellStyle name="20% - Énfasis4 2" xfId="27" xr:uid="{9C1803A8-8B0E-416A-9555-F4A3C539D0D3}"/>
    <cellStyle name="20% - Énfasis4 2 2" xfId="28" xr:uid="{33704A9E-EC21-4328-9792-8F5F9B154030}"/>
    <cellStyle name="20% - Énfasis5 2" xfId="29" xr:uid="{62906F70-AF36-48AF-B4E3-6F941DF50C2A}"/>
    <cellStyle name="20% - Énfasis5 2 2" xfId="30" xr:uid="{13C43D12-9D31-4C76-9AB3-82E28BE98825}"/>
    <cellStyle name="20% - Énfasis6 2" xfId="31" xr:uid="{F8BE437F-4A27-452A-8D7B-AEE3DCA439A5}"/>
    <cellStyle name="20% - Énfasis6 2 2" xfId="32" xr:uid="{81E40799-EE08-406F-9E39-B31D36F39BE6}"/>
    <cellStyle name="40% - Énfasis1 2" xfId="33" xr:uid="{64B1C9B9-CF33-4E97-9C8D-D3089D497A03}"/>
    <cellStyle name="40% - Énfasis1 2 2" xfId="34" xr:uid="{8A937502-8D4B-4E4B-9AF1-9AE0B380D7E9}"/>
    <cellStyle name="40% - Énfasis2 2" xfId="35" xr:uid="{E36F4D80-2FB5-4C3F-957D-D09F5D6BB897}"/>
    <cellStyle name="40% - Énfasis2 2 2" xfId="36" xr:uid="{61C5AA26-0A2C-4364-9FA6-933B8F7991F0}"/>
    <cellStyle name="40% - Énfasis3 2" xfId="37" xr:uid="{5357AC7C-2221-4B49-B9A2-41B452BD6CA7}"/>
    <cellStyle name="40% - Énfasis3 2 2" xfId="38" xr:uid="{81116469-84B6-4AE7-8396-CCAAB8EDDB54}"/>
    <cellStyle name="40% - Énfasis4 2" xfId="39" xr:uid="{4739BD8C-D05C-4E52-A5D9-C19913DEEAE8}"/>
    <cellStyle name="40% - Énfasis4 2 2" xfId="40" xr:uid="{2D64663B-887B-4F90-BB27-B9AF4F942C5F}"/>
    <cellStyle name="40% - Énfasis5 2" xfId="41" xr:uid="{D14FA0C6-0562-48C9-8B49-1BFA9909DE5A}"/>
    <cellStyle name="40% - Énfasis5 2 2" xfId="42" xr:uid="{84930D52-357F-4200-830B-72F3DD2ED334}"/>
    <cellStyle name="40% - Énfasis6 2" xfId="43" xr:uid="{F6BC1F24-9B79-4917-B63F-B9EB63EF6D99}"/>
    <cellStyle name="40% - Énfasis6 2 2" xfId="44" xr:uid="{DD0D556F-C868-41E3-AC82-C4E1C1C78DD4}"/>
    <cellStyle name="60% - Énfasis1 2" xfId="45" xr:uid="{E3B5B02C-E88A-4EE6-881A-42F29DA11E36}"/>
    <cellStyle name="60% - Énfasis1 2 2" xfId="46" xr:uid="{DF5C43AF-3E52-4DA6-9C8B-5F7209D326F6}"/>
    <cellStyle name="60% - Énfasis2 2" xfId="47" xr:uid="{A1E6E4A3-ACC4-4698-A8CA-5541543AEC72}"/>
    <cellStyle name="60% - Énfasis2 2 2" xfId="48" xr:uid="{FB0A4832-2299-446A-83D0-9D864E081856}"/>
    <cellStyle name="60% - Énfasis3 2" xfId="49" xr:uid="{699A7C2F-FD2F-45D5-95EA-8D79EFB909D2}"/>
    <cellStyle name="60% - Énfasis3 2 2" xfId="50" xr:uid="{7D5C4503-EC85-4E2B-BD9F-0146F856A66E}"/>
    <cellStyle name="60% - Énfasis4 2" xfId="51" xr:uid="{E817C3E6-2C19-4DD0-9CA9-0D3C0F391F2D}"/>
    <cellStyle name="60% - Énfasis4 2 2" xfId="52" xr:uid="{C6CBC448-947C-4CE4-9AD9-D0586060E933}"/>
    <cellStyle name="60% - Énfasis5 2" xfId="53" xr:uid="{A762E87E-EAAB-4486-8443-D0585D1821B6}"/>
    <cellStyle name="60% - Énfasis5 2 2" xfId="54" xr:uid="{29272870-2DD7-4FC3-9EE8-0DF998B7F7F7}"/>
    <cellStyle name="60% - Énfasis6 2" xfId="55" xr:uid="{1092AFC9-7BB8-468C-A729-FD984D271402}"/>
    <cellStyle name="60% - Énfasis6 2 2" xfId="56" xr:uid="{2DC19DC2-A02E-4CAE-B494-7DF0FEFC2181}"/>
    <cellStyle name="Buena 2" xfId="57" xr:uid="{7C01B478-AB4E-4110-BADB-FA17D9156EDC}"/>
    <cellStyle name="Buena 2 2" xfId="58" xr:uid="{273B3B67-5756-40BA-A824-BC4D3E939DB7}"/>
    <cellStyle name="Cálculo 2" xfId="59" xr:uid="{2F26B236-C919-4082-90A7-78F9EFE627B6}"/>
    <cellStyle name="Cálculo 2 2" xfId="60" xr:uid="{A8A947A8-C1A3-49CD-8C51-7447B02AC31F}"/>
    <cellStyle name="Celda de comprobación 2" xfId="61" xr:uid="{D182B41E-1CFE-41DE-9588-C57EA5274A58}"/>
    <cellStyle name="Celda de comprobación 2 2" xfId="62" xr:uid="{6EE49F2A-3618-4130-9C8B-35C48C229ADF}"/>
    <cellStyle name="Celda vinculada 2" xfId="63" xr:uid="{D263D6D8-8DE9-4529-A344-590F7F5C086A}"/>
    <cellStyle name="Celda vinculada 2 2" xfId="64" xr:uid="{CCC7B7E9-9A51-4555-B971-242B9940B513}"/>
    <cellStyle name="Encabezado 4 2" xfId="65" xr:uid="{25E09DC0-6864-4AC9-91F1-9951A6734138}"/>
    <cellStyle name="Encabezado 4 2 2" xfId="66" xr:uid="{E544A921-B9C8-4D48-8CEF-AD8A6846ECCA}"/>
    <cellStyle name="Énfasis 1" xfId="67" xr:uid="{D97B6503-173A-41AC-93A8-061F0709071F}"/>
    <cellStyle name="Énfasis 2" xfId="68" xr:uid="{B2BD2638-9718-46F3-A317-6C31156C10C0}"/>
    <cellStyle name="Énfasis 3" xfId="69" xr:uid="{5987C750-5CC2-4EB8-BB4E-3A2598B519FD}"/>
    <cellStyle name="Énfasis1 - 20%" xfId="70" xr:uid="{2DA0E033-3DC5-4158-BBBB-9B5E6B487F5A}"/>
    <cellStyle name="Énfasis1 - 40%" xfId="71" xr:uid="{A228BEF1-52A1-46CA-9075-05FB42D651ED}"/>
    <cellStyle name="Énfasis1 - 60%" xfId="72" xr:uid="{D6BF1736-369C-4CA2-98FF-0D666B764A67}"/>
    <cellStyle name="Énfasis1 2" xfId="73" xr:uid="{F6E9B3D6-86A2-463A-8D3D-D9DECFCCA859}"/>
    <cellStyle name="Énfasis1 2 2" xfId="74" xr:uid="{5CC35E2B-8F57-4D79-8378-56B2A8617DFB}"/>
    <cellStyle name="Énfasis2 - 20%" xfId="75" xr:uid="{FE684F4A-76CE-431E-8EB9-DF235CEFCA0F}"/>
    <cellStyle name="Énfasis2 - 40%" xfId="76" xr:uid="{2F87911F-EA2A-4F0C-A569-15B699EA955D}"/>
    <cellStyle name="Énfasis2 - 60%" xfId="77" xr:uid="{46C860A0-3478-4453-9D62-575DF102F14A}"/>
    <cellStyle name="Énfasis2 2" xfId="78" xr:uid="{812961DE-FFEB-499E-8D3F-910B87757ACC}"/>
    <cellStyle name="Énfasis2 2 2" xfId="79" xr:uid="{F285C991-9137-4964-BBB2-965EC0DF0604}"/>
    <cellStyle name="Énfasis3 - 20%" xfId="80" xr:uid="{9A4A3413-7CF7-4581-8104-F0F908134339}"/>
    <cellStyle name="Énfasis3 - 40%" xfId="81" xr:uid="{27E5D1AF-6F9B-42B3-920E-37C5C68ED57C}"/>
    <cellStyle name="Énfasis3 - 60%" xfId="82" xr:uid="{0FB5FCD6-6FAA-4164-816A-4B4944EC6007}"/>
    <cellStyle name="Énfasis3 2" xfId="83" xr:uid="{45D5EC13-1572-4E00-8F0C-DD1C0347DE8F}"/>
    <cellStyle name="Énfasis3 2 2" xfId="84" xr:uid="{70B5A58F-330E-48C8-9443-655F4F8AFCBB}"/>
    <cellStyle name="Énfasis4 - 20%" xfId="85" xr:uid="{46E8749E-A38B-47A6-AB0D-DC12B4F3F4F5}"/>
    <cellStyle name="Énfasis4 - 40%" xfId="86" xr:uid="{81EC9175-441B-4901-A88E-DE6428C2B2CD}"/>
    <cellStyle name="Énfasis4 - 60%" xfId="87" xr:uid="{B99BA7A7-A5A5-4882-BCE1-83C32A775684}"/>
    <cellStyle name="Énfasis4 2" xfId="88" xr:uid="{35042951-C94F-458B-84AC-F8BF43AEB9A4}"/>
    <cellStyle name="Énfasis4 2 2" xfId="89" xr:uid="{4A7DBD23-7AB2-48C1-86AF-67F023861C11}"/>
    <cellStyle name="Énfasis5 - 20%" xfId="90" xr:uid="{6A597E0A-E468-4303-B432-EB75C57CB990}"/>
    <cellStyle name="Énfasis5 - 40%" xfId="91" xr:uid="{7F8556D3-8A37-4FF7-A153-133FE8A96984}"/>
    <cellStyle name="Énfasis5 - 60%" xfId="92" xr:uid="{4C988EA5-EC62-4EF4-B950-9C9205568B6B}"/>
    <cellStyle name="Énfasis5 2" xfId="93" xr:uid="{D5E0165A-73CB-4638-BFA6-8B34C3F98E3E}"/>
    <cellStyle name="Énfasis5 2 2" xfId="94" xr:uid="{18565FF0-1191-42B2-9082-B2470D26F8D5}"/>
    <cellStyle name="Énfasis6 - 20%" xfId="95" xr:uid="{698BACAC-ABDD-4AF4-8E2F-DDB6AB7E48BE}"/>
    <cellStyle name="Énfasis6 - 40%" xfId="96" xr:uid="{51FD701B-1A91-4A18-AEBD-56886C4249EA}"/>
    <cellStyle name="Énfasis6 - 60%" xfId="97" xr:uid="{3FE357FF-AEBA-4D12-90DA-AF3D2F124165}"/>
    <cellStyle name="Énfasis6 2" xfId="98" xr:uid="{17D7E0CB-34DE-4F85-A92B-E85418AE2E01}"/>
    <cellStyle name="Énfasis6 2 2" xfId="99" xr:uid="{B949D5A7-17AA-46BD-B494-FB9F3E543C6C}"/>
    <cellStyle name="Entrada 2" xfId="100" xr:uid="{A8C2C229-2D73-4659-9337-2308C78E1E97}"/>
    <cellStyle name="Entrada 2 2" xfId="101" xr:uid="{D5090486-C570-4CA5-9B1C-5D9D4919BEE1}"/>
    <cellStyle name="Euro" xfId="102" xr:uid="{B9EC1E59-FF9A-46EF-A705-6F99282B1084}"/>
    <cellStyle name="Excel_BuiltIn_Currency 1" xfId="103" xr:uid="{0044E837-B7EA-42CF-BAFC-DAF99AF2692B}"/>
    <cellStyle name="Heading" xfId="104" xr:uid="{42E6780B-CDDD-4C0E-8F2A-7896D8987816}"/>
    <cellStyle name="Heading1" xfId="105" xr:uid="{7F299D63-82E5-44CC-AA49-8D96A4E9F5EE}"/>
    <cellStyle name="Incorrecto 2" xfId="106" xr:uid="{805632DD-8A6A-4885-B7FD-A0610510BB1A}"/>
    <cellStyle name="Incorrecto 2 2" xfId="107" xr:uid="{6BD9CFB4-6BF3-4D78-ACC1-8FA88BE5CE3A}"/>
    <cellStyle name="Millares" xfId="3" builtinId="3"/>
    <cellStyle name="Millares 10" xfId="172" xr:uid="{3F808648-BC53-405C-B20E-A806779410EE}"/>
    <cellStyle name="Millares 10 2" xfId="222" xr:uid="{04E5E927-3D0F-4B0D-8198-81E61581912B}"/>
    <cellStyle name="Millares 10 2 2" xfId="296" xr:uid="{2C41B69E-D30A-464A-A557-4FFDF2A9D2EB}"/>
    <cellStyle name="Millares 10 3" xfId="262" xr:uid="{50DADB83-F970-4839-B576-241E86D024C2}"/>
    <cellStyle name="Millares 11" xfId="175" xr:uid="{791CCCF6-AA44-492E-94C4-DB3B2C655EA8}"/>
    <cellStyle name="Millares 11 2" xfId="225" xr:uid="{FF526D4F-BFB7-41AF-9F00-3F88528F15E0}"/>
    <cellStyle name="Millares 11 2 2" xfId="299" xr:uid="{911B81D2-780B-497B-99F3-724C23590435}"/>
    <cellStyle name="Millares 11 3" xfId="265" xr:uid="{23B223B0-A963-4682-8306-5C9E7A6E62CF}"/>
    <cellStyle name="Millares 12" xfId="179" xr:uid="{0905BAD3-E0E4-4D37-89B2-E47C11CE0866}"/>
    <cellStyle name="Millares 12 2" xfId="228" xr:uid="{3DF02FF8-9DF6-489D-ABDD-A18E915E07DF}"/>
    <cellStyle name="Millares 12 2 2" xfId="302" xr:uid="{65316260-1697-49C0-9866-B5EF83232E99}"/>
    <cellStyle name="Millares 12 3" xfId="268" xr:uid="{0A3A8B2A-4EEB-43FD-93A1-3CC46B55A06F}"/>
    <cellStyle name="Millares 13" xfId="200" xr:uid="{DCEF8B8F-A9D7-4C41-80F2-0287A9C75BCC}"/>
    <cellStyle name="Millares 13 2" xfId="238" xr:uid="{0574CF55-A77F-4528-8629-E5E35BAC7424}"/>
    <cellStyle name="Millares 13 2 2" xfId="312" xr:uid="{D88D1A48-02B1-440C-91EF-C99ADA73F2A4}"/>
    <cellStyle name="Millares 13 3" xfId="278" xr:uid="{B044F6CC-3753-41F0-87E0-9274E247F736}"/>
    <cellStyle name="Millares 14" xfId="159" xr:uid="{6954775F-7B0D-4C9F-9753-329877DC2320}"/>
    <cellStyle name="Millares 14 2" xfId="252" xr:uid="{8EF34D8E-A320-4DBA-ADD0-28A974326A98}"/>
    <cellStyle name="Millares 15" xfId="212" xr:uid="{C04C0DB2-3AA4-4AF1-9CB0-D6B50E9250E8}"/>
    <cellStyle name="Millares 15 2" xfId="286" xr:uid="{19263427-5E5C-4861-A8E5-1FA6380E93AF}"/>
    <cellStyle name="Millares 16" xfId="157" xr:uid="{59C7522D-D213-4238-94D4-79AD4D01F665}"/>
    <cellStyle name="Millares 16 2" xfId="250" xr:uid="{B0E1A61F-A2E5-4EB2-AC3A-3FF262616C24}"/>
    <cellStyle name="Millares 17" xfId="244" xr:uid="{0B30D580-5A09-4E10-871A-655C444AE9C3}"/>
    <cellStyle name="Millares 17 2" xfId="318" xr:uid="{8041E5E8-A459-4954-9E83-0B742F0A5C60}"/>
    <cellStyle name="Millares 18" xfId="319" xr:uid="{90F6FA34-9060-4236-83BF-7B85C7C83B98}"/>
    <cellStyle name="Millares 2" xfId="2" xr:uid="{00000000-0005-0000-0000-000000000000}"/>
    <cellStyle name="Millares 2 10" xfId="191" xr:uid="{2CCA3CE8-4684-4F2E-BE87-2537B4576DE8}"/>
    <cellStyle name="Millares 2 10 2" xfId="231" xr:uid="{A4A2BAEC-F583-47CA-B945-B623161DA092}"/>
    <cellStyle name="Millares 2 10 2 2" xfId="305" xr:uid="{2406E187-509E-42B0-A2D2-8888E9DCA9E7}"/>
    <cellStyle name="Millares 2 10 3" xfId="271" xr:uid="{41BA4BBF-A5E1-4A5B-A151-8C8A406D1A04}"/>
    <cellStyle name="Millares 2 11" xfId="192" xr:uid="{9CF2962C-E515-4EEB-9DD0-55D56419A382}"/>
    <cellStyle name="Millares 2 11 2" xfId="232" xr:uid="{7D423902-891E-4E69-B739-E3736164ECF6}"/>
    <cellStyle name="Millares 2 11 2 2" xfId="306" xr:uid="{7AE7CBD0-EB28-4A91-8C61-5ABB86DDB412}"/>
    <cellStyle name="Millares 2 11 3" xfId="272" xr:uid="{132F49F4-05D7-413C-8B05-6A93C42FFDF1}"/>
    <cellStyle name="Millares 2 12" xfId="193" xr:uid="{544ECFB1-C4EC-4D2E-9794-C27C01C9A573}"/>
    <cellStyle name="Millares 2 12 2" xfId="233" xr:uid="{C41DE810-19E4-46DF-8308-9A061528978B}"/>
    <cellStyle name="Millares 2 12 2 2" xfId="307" xr:uid="{0715F59B-67B3-4391-B450-BB285BD67350}"/>
    <cellStyle name="Millares 2 12 3" xfId="273" xr:uid="{9A9D11BB-29AB-4D0C-9E3B-4CA3B183E576}"/>
    <cellStyle name="Millares 2 13" xfId="195" xr:uid="{A28E27E7-CC67-4015-96D3-9B525EE9B67A}"/>
    <cellStyle name="Millares 2 13 2" xfId="234" xr:uid="{5CB287B8-40D4-4E91-BA54-3D2098609A8D}"/>
    <cellStyle name="Millares 2 13 2 2" xfId="308" xr:uid="{B0002C25-93E5-47E7-9F2E-33B387A1B67C}"/>
    <cellStyle name="Millares 2 13 3" xfId="274" xr:uid="{D51E7247-84E3-48C5-98DA-A0ABD0DCE35B}"/>
    <cellStyle name="Millares 2 14" xfId="196" xr:uid="{0694C310-4BB0-44BE-AEFF-BC26AD9D8C24}"/>
    <cellStyle name="Millares 2 14 2" xfId="235" xr:uid="{CA5E2F2A-E98B-449B-9FF5-59D235E7AC32}"/>
    <cellStyle name="Millares 2 14 2 2" xfId="309" xr:uid="{2471D6CE-3436-4EB4-8D0C-C70C029272CF}"/>
    <cellStyle name="Millares 2 14 3" xfId="275" xr:uid="{91522028-C436-4C78-8257-8E9518976FC3}"/>
    <cellStyle name="Millares 2 15" xfId="198" xr:uid="{D9EAB7EA-4D7D-4E0A-B7CA-481150C77DF6}"/>
    <cellStyle name="Millares 2 15 2" xfId="236" xr:uid="{904D51CA-5D65-43F1-B227-346E5A2839B5}"/>
    <cellStyle name="Millares 2 15 2 2" xfId="310" xr:uid="{A2F6C2D3-2032-4F8E-B26F-5B240213E055}"/>
    <cellStyle name="Millares 2 15 3" xfId="276" xr:uid="{7B0F1C13-AA3C-490F-A170-DBB49EAE5415}"/>
    <cellStyle name="Millares 2 16" xfId="199" xr:uid="{1AC7F89B-C3DB-49C6-B3D7-4CF10D7BE8F1}"/>
    <cellStyle name="Millares 2 16 2" xfId="237" xr:uid="{B7D5AAA3-DE4A-4B37-A51D-865632A281FA}"/>
    <cellStyle name="Millares 2 16 2 2" xfId="311" xr:uid="{ABB45ADC-9C9C-4C0F-8FE8-5E934DFD377B}"/>
    <cellStyle name="Millares 2 16 3" xfId="277" xr:uid="{918F8F92-5BE4-4D59-AB42-6265D385E028}"/>
    <cellStyle name="Millares 2 17" xfId="201" xr:uid="{6216AEBF-C115-488B-A8AC-6D89F6A87AE7}"/>
    <cellStyle name="Millares 2 17 2" xfId="239" xr:uid="{DE371236-0CF6-467F-B82A-781075B3F86A}"/>
    <cellStyle name="Millares 2 17 2 2" xfId="313" xr:uid="{7034AB73-9B1F-41D6-B6E7-1BA3B83CB58F}"/>
    <cellStyle name="Millares 2 17 3" xfId="279" xr:uid="{533F3F5E-1422-4BFC-9114-31FB8FB96B02}"/>
    <cellStyle name="Millares 2 18" xfId="202" xr:uid="{1C40F85C-C95A-413C-94ED-ED89F473B959}"/>
    <cellStyle name="Millares 2 18 2" xfId="240" xr:uid="{66786E56-1D9C-412C-8889-1838B05B1932}"/>
    <cellStyle name="Millares 2 18 2 2" xfId="314" xr:uid="{2F9FDA38-35B5-447D-9EB3-92A03A0C98FB}"/>
    <cellStyle name="Millares 2 18 3" xfId="280" xr:uid="{3215B249-3214-4BD5-AB96-0F32719A4FC9}"/>
    <cellStyle name="Millares 2 19" xfId="161" xr:uid="{1E6697E2-E46E-4F47-92F1-FE2AE9E70E53}"/>
    <cellStyle name="Millares 2 19 2" xfId="253" xr:uid="{D4CEE6D1-9315-4084-A3B3-407CAE5812C9}"/>
    <cellStyle name="Millares 2 2" xfId="108" xr:uid="{7877B6D1-31C5-422E-B6E7-767B27299176}"/>
    <cellStyle name="Millares 2 2 2" xfId="204" xr:uid="{B30DF0BE-C64B-4F81-A341-CB049EC8C5F0}"/>
    <cellStyle name="Millares 2 2 2 2" xfId="242" xr:uid="{C3A16ADF-6BD7-4202-899E-055CD8ED29E2}"/>
    <cellStyle name="Millares 2 2 2 2 2" xfId="316" xr:uid="{9489E4B8-21BE-41C8-9440-1A1645D2A152}"/>
    <cellStyle name="Millares 2 2 2 3" xfId="282" xr:uid="{B15C01CE-EFFF-4AD4-BE36-B16502196B8A}"/>
    <cellStyle name="Millares 2 2 3" xfId="209" xr:uid="{99DD9795-394F-448D-BD22-01EF38FAC1E0}"/>
    <cellStyle name="Millares 2 2 4" xfId="214" xr:uid="{0E2CBA50-8435-43DF-B44C-7345547B2189}"/>
    <cellStyle name="Millares 2 2 4 2" xfId="288" xr:uid="{DEEC2490-EB88-47DF-ABA8-CA4314EE76DA}"/>
    <cellStyle name="Millares 2 2 5" xfId="163" xr:uid="{C9032F23-C011-4E96-AD7C-BFB0B0552291}"/>
    <cellStyle name="Millares 2 2 5 2" xfId="254" xr:uid="{69D254A5-AD2F-4534-88B0-4A2AE37E16B8}"/>
    <cellStyle name="Millares 2 2 6" xfId="322" xr:uid="{15D555C8-2E73-47FC-BF16-CD318C7BAF62}"/>
    <cellStyle name="Millares 2 20" xfId="158" xr:uid="{EAD87ECA-B6B6-48A7-A44E-5DE04131B016}"/>
    <cellStyle name="Millares 2 20 2" xfId="251" xr:uid="{28297CB0-CC29-4EDB-B9D8-8ACBF4D61091}"/>
    <cellStyle name="Millares 2 21" xfId="213" xr:uid="{B6DAD422-F06C-4C32-BA3E-B0AB8A668EAA}"/>
    <cellStyle name="Millares 2 21 2" xfId="287" xr:uid="{684D86B7-A2A8-4136-8E7D-B7190F9D8976}"/>
    <cellStyle name="Millares 2 22" xfId="320" xr:uid="{8D03BBDF-0348-46A6-9452-266E3B5670D1}"/>
    <cellStyle name="Millares 2 3" xfId="13" xr:uid="{D7BE6A3F-B466-4AF8-B9F8-C8C1EC3DF3F9}"/>
    <cellStyle name="Millares 2 3 2" xfId="155" xr:uid="{048A77E8-7AA8-4C33-B864-86317E999C1D}"/>
    <cellStyle name="Millares 2 3 2 2" xfId="210" xr:uid="{58E0BFFD-AEA7-4069-8BA2-3394896C0F8A}"/>
    <cellStyle name="Millares 2 3 2 2 2" xfId="284" xr:uid="{0B8AB9E7-6957-447B-93FA-CEB6D4992BF4}"/>
    <cellStyle name="Millares 2 3 2 3" xfId="243" xr:uid="{AE1D0F38-2ADD-4164-A775-12ECFB168726}"/>
    <cellStyle name="Millares 2 3 2 3 2" xfId="317" xr:uid="{3AB0562D-2435-42BF-A5E4-0DD011785715}"/>
    <cellStyle name="Millares 2 3 2 4" xfId="207" xr:uid="{2D3B262B-D767-4884-9B6C-B00AB4FB73BD}"/>
    <cellStyle name="Millares 2 3 2 4 2" xfId="283" xr:uid="{1E59BE6A-C31D-4502-A64E-97ADDD39A42E}"/>
    <cellStyle name="Millares 2 3 2 5" xfId="248" xr:uid="{ADB1E355-F81D-4F3E-81AE-B4D811B07165}"/>
    <cellStyle name="Millares 2 3 3" xfId="223" xr:uid="{25D7EF5B-1B13-4C60-9163-5AB6453A59C4}"/>
    <cellStyle name="Millares 2 3 3 2" xfId="297" xr:uid="{6ED39D73-AA6E-4041-BAC0-2992414EBAC8}"/>
    <cellStyle name="Millares 2 3 4" xfId="173" xr:uid="{29BBD525-4640-4496-8B4E-D610F3247250}"/>
    <cellStyle name="Millares 2 3 4 2" xfId="263" xr:uid="{859B40AE-DE62-4A8B-A2B4-E265F78B7950}"/>
    <cellStyle name="Millares 2 3 5" xfId="245" xr:uid="{9EE06B79-6038-46AE-8EFB-44600ED1DEB2}"/>
    <cellStyle name="Millares 2 4" xfId="154" xr:uid="{C6DB5688-06EE-4F0D-A44B-B1718C6ABCF5}"/>
    <cellStyle name="Millares 2 4 2" xfId="203" xr:uid="{2F140CA0-8B83-4876-8259-703DB9C6A831}"/>
    <cellStyle name="Millares 2 4 2 2" xfId="241" xr:uid="{6D50F582-88B0-4221-BE11-4037D8AA0A5C}"/>
    <cellStyle name="Millares 2 4 2 2 2" xfId="315" xr:uid="{DBB5D583-F2F0-4FFC-8564-9B37547C6833}"/>
    <cellStyle name="Millares 2 4 2 3" xfId="281" xr:uid="{EDA65510-E455-4968-A5BD-A8D951DF8D92}"/>
    <cellStyle name="Millares 2 4 3" xfId="224" xr:uid="{A5A943BA-A913-4C8B-930D-EF0BF8F22224}"/>
    <cellStyle name="Millares 2 4 3 2" xfId="298" xr:uid="{399C5DEC-AB48-4ED4-80C9-244E646A4DAF}"/>
    <cellStyle name="Millares 2 4 4" xfId="174" xr:uid="{A22CB377-B8E1-4AE2-9E4C-9D6F08647996}"/>
    <cellStyle name="Millares 2 4 4 2" xfId="264" xr:uid="{2B139E44-A4D2-4883-A01E-2C27CF465799}"/>
    <cellStyle name="Millares 2 4 5" xfId="247" xr:uid="{D062E51B-570B-4617-89F9-F40F1317ABC5}"/>
    <cellStyle name="Millares 2 5" xfId="176" xr:uid="{8B713AAA-3546-4029-A015-CFE9203C575B}"/>
    <cellStyle name="Millares 2 5 2" xfId="226" xr:uid="{36708724-980B-427C-A010-916104FC717B}"/>
    <cellStyle name="Millares 2 5 2 2" xfId="300" xr:uid="{2F2ACE7D-D944-46A4-89D4-298AA43886F1}"/>
    <cellStyle name="Millares 2 5 3" xfId="266" xr:uid="{87C4366A-D10F-44BE-8FDE-705965392A00}"/>
    <cellStyle name="Millares 2 6" xfId="178" xr:uid="{B0064F91-91B8-4056-8D0F-99CBCD4583B6}"/>
    <cellStyle name="Millares 2 6 2" xfId="227" xr:uid="{31B1A2B4-1C1D-46EC-A871-137F6D9F45D7}"/>
    <cellStyle name="Millares 2 6 2 2" xfId="301" xr:uid="{0C9571C0-6C7D-438B-9029-CEB2CFF1AE3F}"/>
    <cellStyle name="Millares 2 6 3" xfId="267" xr:uid="{17A8C2F7-100E-4BC9-A997-D34E97852DB8}"/>
    <cellStyle name="Millares 2 7" xfId="181" xr:uid="{7AB01250-101F-46F1-8A0D-56D44A91DBDD}"/>
    <cellStyle name="Millares 2 8" xfId="188" xr:uid="{63F5C12B-CB16-4BCA-B23A-E3C32CDB5F7E}"/>
    <cellStyle name="Millares 2 8 2" xfId="229" xr:uid="{5D275246-A82D-4391-A9C4-33024FC0A13D}"/>
    <cellStyle name="Millares 2 8 2 2" xfId="303" xr:uid="{ACAA6CFA-3BF0-4D23-9555-9C580C153F95}"/>
    <cellStyle name="Millares 2 8 3" xfId="269" xr:uid="{523535FD-46E5-4987-9BC2-B486911A8FA3}"/>
    <cellStyle name="Millares 2 9" xfId="189" xr:uid="{FE35DA22-01CA-4DEA-AE65-5D20DBB39091}"/>
    <cellStyle name="Millares 2 9 2" xfId="230" xr:uid="{FCE53F4F-8DC4-4A77-AEA1-BE2A39568182}"/>
    <cellStyle name="Millares 2 9 2 2" xfId="304" xr:uid="{4133965B-8137-4AE0-95B4-B44EB9E30CB7}"/>
    <cellStyle name="Millares 2 9 3" xfId="270" xr:uid="{75FAD28C-DF72-4482-A0A2-3A31B4172D9E}"/>
    <cellStyle name="Millares 3" xfId="109" xr:uid="{2A1F39BD-D1DF-4779-9C05-452A788D2169}"/>
    <cellStyle name="Millares 3 2" xfId="182" xr:uid="{E03EB65F-363B-4979-9B11-71B38321A727}"/>
    <cellStyle name="Millares 3 3" xfId="215" xr:uid="{9190AE7F-5E9B-4EB3-850D-E04F8CFF6476}"/>
    <cellStyle name="Millares 3 3 2" xfId="289" xr:uid="{7256B129-A7E4-4253-B5AD-34241019522F}"/>
    <cellStyle name="Millares 3 4" xfId="164" xr:uid="{23F6755A-78E9-415E-821A-A796DE65C075}"/>
    <cellStyle name="Millares 3 4 2" xfId="255" xr:uid="{6AB76847-2358-46AC-8B15-8375F372E8B9}"/>
    <cellStyle name="Millares 3 5" xfId="321" xr:uid="{CBE349C8-C374-4A1A-86D0-8716A2B3B59D}"/>
    <cellStyle name="Millares 4" xfId="110" xr:uid="{57B7D6A9-CF75-46F2-8668-D13C55F29258}"/>
    <cellStyle name="Millares 4 2" xfId="183" xr:uid="{CD8F4841-0ABE-4005-A7CB-EC0E3CDDE78C}"/>
    <cellStyle name="Millares 4 3" xfId="216" xr:uid="{6DB025EA-D7D0-40B2-94D7-7FDACD40B17D}"/>
    <cellStyle name="Millares 4 3 2" xfId="290" xr:uid="{0425FCB9-12E2-4C80-8A1B-DCAF22C85DC6}"/>
    <cellStyle name="Millares 4 4" xfId="165" xr:uid="{2E2B6061-B505-40CC-A2EA-118B862F0D37}"/>
    <cellStyle name="Millares 4 4 2" xfId="256" xr:uid="{17A57887-91F6-479F-AA24-AD8BEE84890F}"/>
    <cellStyle name="Millares 5" xfId="111" xr:uid="{8231D899-1C23-4C39-8F39-A09641D770DB}"/>
    <cellStyle name="Millares 5 2" xfId="184" xr:uid="{C81DEAAE-CA54-4D83-A089-8F83B9405441}"/>
    <cellStyle name="Millares 5 3" xfId="217" xr:uid="{C33EC45D-0B76-460D-BFD5-DA4945C77CB1}"/>
    <cellStyle name="Millares 5 3 2" xfId="291" xr:uid="{13FEF293-9EAC-4008-A135-B1C7A1B4A48C}"/>
    <cellStyle name="Millares 5 4" xfId="166" xr:uid="{A7765BAA-273C-4380-8D14-C0AD4130A1D1}"/>
    <cellStyle name="Millares 5 4 2" xfId="257" xr:uid="{E945E10B-F806-4FD0-9817-BBE732E76FDA}"/>
    <cellStyle name="Millares 6" xfId="112" xr:uid="{55439BA7-FDF1-4616-8522-E5426BF7B36E}"/>
    <cellStyle name="Millares 6 2" xfId="185" xr:uid="{114ED192-AC77-4F96-AA77-700A05BB640E}"/>
    <cellStyle name="Millares 6 3" xfId="218" xr:uid="{EB4242F5-FFDE-4162-8DA3-087B292044B3}"/>
    <cellStyle name="Millares 6 3 2" xfId="292" xr:uid="{43C44D42-F769-445C-9634-42E04604FF34}"/>
    <cellStyle name="Millares 6 4" xfId="167" xr:uid="{B8A5CEBF-F3E9-4EE7-8B1F-81515552135D}"/>
    <cellStyle name="Millares 6 4 2" xfId="258" xr:uid="{A86E9564-5F97-4A9A-9E3B-7B3D067E6DB5}"/>
    <cellStyle name="Millares 7" xfId="113" xr:uid="{2ABC08F2-6D66-4E88-998A-1D778CE82929}"/>
    <cellStyle name="Millares 7 2" xfId="186" xr:uid="{E891E86A-2E02-4B2A-A03B-BD6334266A01}"/>
    <cellStyle name="Millares 7 3" xfId="219" xr:uid="{10914A81-458C-45C6-A3C6-440E24B1B406}"/>
    <cellStyle name="Millares 7 3 2" xfId="293" xr:uid="{081EA7EF-2A1A-4014-A07B-4E3B8E6B8807}"/>
    <cellStyle name="Millares 7 4" xfId="169" xr:uid="{F5CC38BE-2A18-4716-9963-AC27E0196D11}"/>
    <cellStyle name="Millares 7 4 2" xfId="259" xr:uid="{38D99A8F-100C-4EDC-AA89-D7852802BD63}"/>
    <cellStyle name="Millares 8" xfId="15" xr:uid="{E6E30F9E-B3AC-4F65-BB33-FD7BC678AEA8}"/>
    <cellStyle name="Millares 8 2" xfId="156" xr:uid="{63690866-A3E2-425F-BAE3-DAA21599395E}"/>
    <cellStyle name="Millares 8 2 2" xfId="211" xr:uid="{F1772F90-001D-4C08-A28A-435C970C527B}"/>
    <cellStyle name="Millares 8 2 2 2" xfId="285" xr:uid="{AFD83EDE-2C0F-4628-8093-C8C27C9AD117}"/>
    <cellStyle name="Millares 8 2 3" xfId="249" xr:uid="{F2163A5E-4F04-4EF1-B268-507FC108C142}"/>
    <cellStyle name="Millares 8 3" xfId="220" xr:uid="{1A7A26DE-E15C-49C4-ACDC-A02EF74EBD3B}"/>
    <cellStyle name="Millares 8 3 2" xfId="294" xr:uid="{85938263-0259-4D83-A554-621E481174C3}"/>
    <cellStyle name="Millares 8 4" xfId="170" xr:uid="{4B831D2C-2073-41C6-A2AF-562C0B9E78D2}"/>
    <cellStyle name="Millares 8 4 2" xfId="260" xr:uid="{E92BB862-FE75-4FD9-B281-9623CFBF8299}"/>
    <cellStyle name="Millares 8 5" xfId="246" xr:uid="{CD6E8CFE-4691-4416-AD76-21B577BAB546}"/>
    <cellStyle name="Millares 9" xfId="171" xr:uid="{883B5020-3E76-4C37-B2E0-FE2EE3C5A88B}"/>
    <cellStyle name="Millares 9 2" xfId="221" xr:uid="{002FBD82-5B48-4A85-B22D-2162244B77BB}"/>
    <cellStyle name="Millares 9 2 2" xfId="295" xr:uid="{375380EA-EB9B-49AD-80B6-18D9125FE791}"/>
    <cellStyle name="Millares 9 3" xfId="261" xr:uid="{2153277C-6DE8-48F6-92F4-1AEEE4A517C4}"/>
    <cellStyle name="Moneda" xfId="323" builtinId="4"/>
    <cellStyle name="Moneda 2" xfId="114" xr:uid="{1CE5A19F-E275-4D9D-9F2B-9CDA47DBCA27}"/>
    <cellStyle name="Neutral 2" xfId="115" xr:uid="{88439480-986E-405A-A615-0C5B53CA6B07}"/>
    <cellStyle name="Neutral 2 2" xfId="116" xr:uid="{F745333A-D4FD-4BA9-A195-1E5E14622CE7}"/>
    <cellStyle name="Normal" xfId="0" builtinId="0"/>
    <cellStyle name="Normal 10" xfId="117" xr:uid="{5B97C7BB-E6EB-4F8E-9687-6647649683AF}"/>
    <cellStyle name="Normal 10 2" xfId="162" xr:uid="{D956E1C8-270B-4B02-B220-C730BFE30FC4}"/>
    <cellStyle name="Normal 11" xfId="118" xr:uid="{C5E0D575-05E8-423A-A509-2B21A0A33492}"/>
    <cellStyle name="Normal 12" xfId="17" xr:uid="{42790754-0DA1-42B4-9969-7EF00D12B315}"/>
    <cellStyle name="Normal 13" xfId="152" xr:uid="{F5FAA8CD-78D3-489C-8DF8-A939D2DA8171}"/>
    <cellStyle name="Normal 14" xfId="190" xr:uid="{D26F9832-580E-4342-8E16-30F050DB7290}"/>
    <cellStyle name="Normal 15" xfId="194" xr:uid="{F8C190C9-C84C-4691-A127-D3C8B3684706}"/>
    <cellStyle name="Normal 16" xfId="197" xr:uid="{51234E14-4C16-4398-819A-04064EE1DFC8}"/>
    <cellStyle name="Normal 2" xfId="1" xr:uid="{00000000-0005-0000-0000-000002000000}"/>
    <cellStyle name="Normal 2 2" xfId="7" xr:uid="{B2939B7E-B739-4C94-AAF2-9891DDF92F75}"/>
    <cellStyle name="Normal 2 2 2" xfId="119" xr:uid="{436DA8B0-CF9D-4601-8EA1-F713B630A40A}"/>
    <cellStyle name="Normal 2 2 3" xfId="208" xr:uid="{A5843A11-317A-42C8-BB01-C87B56513989}"/>
    <cellStyle name="Normal 2 3" xfId="6" xr:uid="{E40CAB2C-E60B-4CC2-B17E-508EBD64B6A3}"/>
    <cellStyle name="Normal 2 3 2" xfId="16" xr:uid="{F3B25074-7B5E-46EA-97C6-C804D7D20F42}"/>
    <cellStyle name="Normal 2 3 3" xfId="205" xr:uid="{F4B90F16-2BE5-4D47-9227-90C385DDFA0C}"/>
    <cellStyle name="Normal 2 4" xfId="12" xr:uid="{1A7F6AA5-D2F9-4DF6-9A0E-55D9C130CB44}"/>
    <cellStyle name="Normal 2 4 2" xfId="120" xr:uid="{54109FE8-78BD-4ECB-AEA1-CD9C139A77A7}"/>
    <cellStyle name="Normal 2 5" xfId="121" xr:uid="{0041125F-3FB9-405E-AA14-3F6FE578B08E}"/>
    <cellStyle name="Normal 2 6" xfId="153" xr:uid="{54E90A35-776D-4A0E-AF48-1BE876CC5070}"/>
    <cellStyle name="Normal 2 7" xfId="19" xr:uid="{4F025DB1-CF82-4E56-BF4B-9B9806AA0A94}"/>
    <cellStyle name="Normal 2 8" xfId="4" xr:uid="{5B18DA2C-A4DF-4569-8695-7ECB43A9FB2C}"/>
    <cellStyle name="Normal 2 9" xfId="160" xr:uid="{90AD7ADB-A1FB-4359-91C4-146A602E508E}"/>
    <cellStyle name="Normal 2_Copia de Copia de CC-FR-249" xfId="122" xr:uid="{C4F698DA-823F-462B-BD43-D2210DF4D685}"/>
    <cellStyle name="Normal 3" xfId="8" xr:uid="{F76FC63F-6E0C-40E3-BC29-E090C26101D7}"/>
    <cellStyle name="Normal 3 2" xfId="11" xr:uid="{69C75098-EB3D-4195-A286-B93D42926F8F}"/>
    <cellStyle name="Normal 3 2 2" xfId="168" xr:uid="{E0713127-1FBE-41CA-9E74-EF0DFDD78935}"/>
    <cellStyle name="Normal 3 3" xfId="14" xr:uid="{ECCFFB1F-4145-40DA-94F3-E9987B087538}"/>
    <cellStyle name="Normal 3 4" xfId="123" xr:uid="{4C753BFD-4BB8-4F75-B024-B667822DB31A}"/>
    <cellStyle name="Normal 4" xfId="9" xr:uid="{DDBFEE9D-3EE2-42FD-A2C8-EA64CED2A9E7}"/>
    <cellStyle name="Normal 4 2" xfId="124" xr:uid="{06C2D433-D7D0-476F-B5B0-6C92C16188BE}"/>
    <cellStyle name="Normal 4 3" xfId="206" xr:uid="{46D61E08-9CD4-4BBC-A5E8-73A9041A3142}"/>
    <cellStyle name="Normal 5" xfId="10" xr:uid="{DD6F997F-6C74-4DE2-BF5A-95DC4FA54651}"/>
    <cellStyle name="Normal 5 2" xfId="125" xr:uid="{92F51B50-9610-4562-BF29-331D64BED59A}"/>
    <cellStyle name="Normal 6" xfId="5" xr:uid="{01099687-3CB2-4883-A5BA-333FE78B95BE}"/>
    <cellStyle name="Normal 6 2" xfId="126" xr:uid="{3FB0FE8A-A6E0-4F65-B84B-14A62F67AEF8}"/>
    <cellStyle name="Normal 7" xfId="127" xr:uid="{2059680A-398E-400A-9722-4C9F1C75080D}"/>
    <cellStyle name="Normal 7 2" xfId="187" xr:uid="{D8628428-D598-4EE6-948F-293BEBA41059}"/>
    <cellStyle name="Normal 7 3" xfId="177" xr:uid="{BE2125C9-0464-4FD9-A50F-F9DA50EB3F9F}"/>
    <cellStyle name="Normal 8" xfId="18" xr:uid="{D28D9AEE-46A6-499F-BF94-0BE014908588}"/>
    <cellStyle name="Normal 8 2" xfId="180" xr:uid="{794EC898-EEC8-4932-80D7-EBB3FEA1125F}"/>
    <cellStyle name="Normal 9" xfId="20" xr:uid="{0FB39B19-621F-4EB3-BFF3-5E8C9A900C52}"/>
    <cellStyle name="Notas 2" xfId="128" xr:uid="{21B58029-2BB1-49D7-BED2-3548B64EF1F5}"/>
    <cellStyle name="Notas 2 2" xfId="129" xr:uid="{DBB8C815-204B-420B-B1F6-4A48F5037A6C}"/>
    <cellStyle name="Porcentaje 2" xfId="130" xr:uid="{42D066F7-62A9-48A0-965C-60F5E73BBFDF}"/>
    <cellStyle name="Porcentual 2" xfId="131" xr:uid="{3CB1C231-6FAA-47F8-8ABC-41CBD9ED9532}"/>
    <cellStyle name="Porcentual 3" xfId="132" xr:uid="{7770162E-0F10-4E10-BD4E-BA54A2A561DA}"/>
    <cellStyle name="Result" xfId="133" xr:uid="{27E640F5-FF24-4383-9D68-9D5F24779061}"/>
    <cellStyle name="Result2" xfId="134" xr:uid="{78D8FF91-08A9-4251-8C43-E83686D849AB}"/>
    <cellStyle name="Salida 2" xfId="135" xr:uid="{53E04096-60CB-4558-87EA-EFDB7E19693A}"/>
    <cellStyle name="Salida 2 2" xfId="136" xr:uid="{B0763204-06A3-4E98-8592-1A42F4AA8591}"/>
    <cellStyle name="Texto de advertencia 2" xfId="137" xr:uid="{07558482-4282-47C3-862D-613F2456B6E5}"/>
    <cellStyle name="Texto de advertencia 2 2" xfId="138" xr:uid="{0F7B2F65-BB0E-48DA-B4C5-6F236C90D09B}"/>
    <cellStyle name="Texto explicativo 2" xfId="139" xr:uid="{A40ABCB2-B4FA-4923-A438-A1E50418D0E5}"/>
    <cellStyle name="Texto explicativo 2 2" xfId="140" xr:uid="{CAF49404-229B-4F59-B991-A353FBC10563}"/>
    <cellStyle name="Título 1 2" xfId="141" xr:uid="{4D8B6485-4CC5-48A6-8FD5-7D23452CC7BF}"/>
    <cellStyle name="Título 1 2 2" xfId="142" xr:uid="{64CD3F68-B8EB-4BA3-992E-224168BFEC41}"/>
    <cellStyle name="Título 2 2" xfId="143" xr:uid="{FCB54B62-C811-4835-82F5-566C699529D8}"/>
    <cellStyle name="Título 2 2 2" xfId="144" xr:uid="{DF7B7309-FEC8-4B9B-9340-9D6D2E3F2612}"/>
    <cellStyle name="Título 3 2" xfId="145" xr:uid="{06789C50-4EB5-4E88-953A-BDABB757A65F}"/>
    <cellStyle name="Título 3 2 2" xfId="146" xr:uid="{CE884DC8-9E4D-4F38-BCB4-FC61DD5AF305}"/>
    <cellStyle name="Título 4" xfId="147" xr:uid="{FD7F51A1-FF8F-446F-931C-A89D059405E7}"/>
    <cellStyle name="Título 4 2" xfId="148" xr:uid="{5C146DF1-105A-428D-A08E-F8F705ACC384}"/>
    <cellStyle name="Título de hoja" xfId="149" xr:uid="{1E6ED8AA-0767-458E-BAD2-358D0EFB7047}"/>
    <cellStyle name="Total 2" xfId="150" xr:uid="{35008D11-5664-46FC-80B5-8B3994F8B330}"/>
    <cellStyle name="Total 2 2" xfId="151" xr:uid="{D8D3707C-3D97-428B-B504-96776202155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121227</xdr:rowOff>
    </xdr:from>
    <xdr:to>
      <xdr:col>3</xdr:col>
      <xdr:colOff>240692</xdr:colOff>
      <xdr:row>3</xdr:row>
      <xdr:rowOff>138246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26FCF3-0D17-4B59-9F8F-AF32F6B3F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21227"/>
          <a:ext cx="2595965" cy="640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1429808</xdr:colOff>
      <xdr:row>2</xdr:row>
      <xdr:rowOff>162000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3BD03F-1CD9-402C-A17F-007425113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81000"/>
          <a:ext cx="1429808" cy="352500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osa Floriano" refreshedDate="45259.529847569444" backgroundQuery="1" createdVersion="8" refreshedVersion="8" minRefreshableVersion="3" recordCount="0" supportSubquery="1" supportAdvancedDrill="1" xr:uid="{C33BA50F-6F8E-4BF4-9F10-59BFCFAC24F8}">
  <cacheSource type="external" connectionId="1"/>
  <cacheFields count="3">
    <cacheField name="[Rango].[Referencia].[Referencia]" caption="Referencia" numFmtId="0" hierarchy="4" level="1">
      <sharedItems containsBlank="1" count="7">
        <m/>
        <s v="INGRESO 0001"/>
        <s v="INGRESO 0004"/>
        <s v="INGRESO 0011"/>
        <s v="INGRESO 0013"/>
        <s v="INGRESO 0016"/>
        <s v="INGRESO 0018"/>
      </sharedItems>
    </cacheField>
    <cacheField name="[Measures].[Suma de N° Pallets]" caption="Suma de N° Pallets" numFmtId="0" hierarchy="17" level="32767"/>
    <cacheField name="[Rango].[Fecha Despacho].[Fecha Despacho]" caption="Fecha Despacho" numFmtId="0" level="1">
      <sharedItems count="7">
        <s v="Total"/>
        <s v="14-Nov"/>
        <s v="15-Nov"/>
        <s v="20-Nov"/>
        <s v="21-Nov"/>
        <s v="22-Nov"/>
        <s v="24-Nov"/>
      </sharedItems>
    </cacheField>
  </cacheFields>
  <cacheHierarchies count="18">
    <cacheHierarchy uniqueName="[Rango].[Fecha Despacho]" caption="Fecha Despacho" attribute="1" defaultMemberUniqueName="[Rango].[Fecha Despacho].[All]" allUniqueName="[Rango].[Fecha Despacho].[All]" dimensionUniqueName="[Rango]" displayFolder="" count="2" memberValueDatatype="130" unbalanced="0">
      <fieldsUsage count="2">
        <fieldUsage x="-1"/>
        <fieldUsage x="2"/>
      </fieldsUsage>
    </cacheHierarchy>
    <cacheHierarchy uniqueName="[Rango].[Semana]" caption="Semana" attribute="1" defaultMemberUniqueName="[Rango].[Semana].[All]" allUniqueName="[Rango].[Semana].[All]" dimensionUniqueName="[Rango]" displayFolder="" count="0" memberValueDatatype="20" unbalanced="0"/>
    <cacheHierarchy uniqueName="[Rango].[Turno]" caption="Turno" attribute="1" defaultMemberUniqueName="[Rango].[Turno].[All]" allUniqueName="[Rango].[Turno].[All]" dimensionUniqueName="[Rango]" displayFolder="" count="0" memberValueDatatype="130" unbalanced="0"/>
    <cacheHierarchy uniqueName="[Rango].[Dia]" caption="Dia" attribute="1" defaultMemberUniqueName="[Rango].[Dia].[All]" allUniqueName="[Rango].[Dia].[All]" dimensionUniqueName="[Rango]" displayFolder="" count="0" memberValueDatatype="130" unbalanced="0"/>
    <cacheHierarchy uniqueName="[Rango].[Referencia]" caption="Referencia" attribute="1" defaultMemberUniqueName="[Rango].[Referencia].[All]" allUniqueName="[Rango].[Referencia].[All]" dimensionUniqueName="[Rango]" displayFolder="" count="2" memberValueDatatype="130" unbalanced="0">
      <fieldsUsage count="2">
        <fieldUsage x="-1"/>
        <fieldUsage x="0"/>
      </fieldsUsage>
    </cacheHierarchy>
    <cacheHierarchy uniqueName="[Rango].[Código SAP]" caption="Código SAP" attribute="1" defaultMemberUniqueName="[Rango].[Código SAP].[All]" allUniqueName="[Rango].[Código SAP].[All]" dimensionUniqueName="[Rango]" displayFolder="" count="0" memberValueDatatype="130" unbalanced="0"/>
    <cacheHierarchy uniqueName="[Rango].[Descripción]" caption="Descripción" attribute="1" defaultMemberUniqueName="[Rango].[Descripción].[All]" allUniqueName="[Rango].[Descripción].[All]" dimensionUniqueName="[Rango]" displayFolder="" count="0" memberValueDatatype="130" unbalanced="0"/>
    <cacheHierarchy uniqueName="[Rango].[Servicio]" caption="Servicio" attribute="1" defaultMemberUniqueName="[Rango].[Servicio].[All]" allUniqueName="[Rango].[Servicio].[All]" dimensionUniqueName="[Rango]" displayFolder="" count="0" memberValueDatatype="130" unbalanced="0"/>
    <cacheHierarchy uniqueName="[Rango].[N° Pallets]" caption="N° Pallets" attribute="1" defaultMemberUniqueName="[Rango].[N° Pallets].[All]" allUniqueName="[Rango].[N° Pallets].[All]" dimensionUniqueName="[Rango]" displayFolder="" count="0" memberValueDatatype="20" unbalanced="0"/>
    <cacheHierarchy uniqueName="[Rango].[Cantidad despachada]" caption="Cantidad despachada" attribute="1" defaultMemberUniqueName="[Rango].[Cantidad despachada].[All]" allUniqueName="[Rango].[Cantidad despachada].[All]" dimensionUniqueName="[Rango]" displayFolder="" count="0" memberValueDatatype="5" unbalanced="0"/>
    <cacheHierarchy uniqueName="[Rango].[Peso Unitario]" caption="Peso Unitario" attribute="1" defaultMemberUniqueName="[Rango].[Peso Unitario].[All]" allUniqueName="[Rango].[Peso Unitario].[All]" dimensionUniqueName="[Rango]" displayFolder="" count="0" memberValueDatatype="5" unbalanced="0"/>
    <cacheHierarchy uniqueName="[Rango].[Total]" caption="Total" attribute="1" defaultMemberUniqueName="[Rango].[Total].[All]" allUniqueName="[Rango].[Total].[All]" dimensionUniqueName="[Rango]" displayFolder="" count="0" memberValueDatatype="5" unbalanced="0"/>
    <cacheHierarchy uniqueName="[Rango].[Tarifa (USS)]" caption="Tarifa (USS)" attribute="1" defaultMemberUniqueName="[Rango].[Tarifa (USS)].[All]" allUniqueName="[Rango].[Tarifa (USS)].[All]" dimensionUniqueName="[Rango]" displayFolder="" count="0" memberValueDatatype="20" unbalanced="0"/>
    <cacheHierarchy uniqueName="[Rango].[Venta]" caption="Venta" attribute="1" defaultMemberUniqueName="[Rango].[Venta].[All]" allUniqueName="[Rango].[Venta].[All]" dimensionUniqueName="[Rango]" displayFolder="" count="0" memberValueDatatype="20" unbalanced="0"/>
    <cacheHierarchy uniqueName="[Rango].[Total Facturación]" caption="Total Facturación" attribute="1" defaultMemberUniqueName="[Rango].[Total Facturación].[All]" allUniqueName="[Rango].[Total Facturación].[All]" dimensionUniqueName="[Rango]" displayFolder="" count="0" memberValueDatatype="20" unbalanced="0"/>
    <cacheHierarchy uniqueName="[Measures].[__XL_Count Rango]" caption="__XL_Count Rango" measure="1" displayFolder="" measureGroup="Rango" count="0" hidden="1"/>
    <cacheHierarchy uniqueName="[Measures].[__No measures defined]" caption="__No measures defined" measure="1" displayFolder="" count="0" hidden="1"/>
    <cacheHierarchy uniqueName="[Measures].[Suma de N° Pallets]" caption="Suma de N° Pallets" measure="1" displayFolder="" measureGroup="Rango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measure="1" name="Measures" uniqueName="[Measures]" caption="Measures"/>
    <dimension name="Rango" uniqueName="[Rango]" caption="Rango"/>
  </dimensions>
  <measureGroups count="1">
    <measureGroup name="Rango" caption="Rango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BF10A8-D886-48CB-95E5-7DBACCA7262D}" name="TablaDinámica3" cacheId="1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8" firstHeaderRow="1" firstDataRow="1" firstDataCol="1"/>
  <pivotFields count="3"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subtotalTop="0" showAll="0" defaultSubtotal="0"/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</pivotFields>
  <rowFields count="2">
    <field x="0"/>
    <field x="2"/>
  </rowFields>
  <rowItems count="15">
    <i>
      <x/>
    </i>
    <i r="1">
      <x/>
    </i>
    <i>
      <x v="1"/>
    </i>
    <i r="1">
      <x v="1"/>
    </i>
    <i>
      <x v="2"/>
    </i>
    <i r="1">
      <x v="2"/>
    </i>
    <i>
      <x v="3"/>
    </i>
    <i r="1">
      <x v="3"/>
    </i>
    <i>
      <x v="4"/>
    </i>
    <i r="1">
      <x v="4"/>
    </i>
    <i>
      <x v="5"/>
    </i>
    <i r="1">
      <x v="5"/>
    </i>
    <i>
      <x v="6"/>
    </i>
    <i r="1">
      <x v="6"/>
    </i>
    <i t="grand">
      <x/>
    </i>
  </rowItems>
  <colItems count="1">
    <i/>
  </colItems>
  <dataFields count="1">
    <dataField name="Suma de N° Pallets" fld="1" baseField="0" baseItem="0"/>
  </dataFields>
  <pivotHierarchies count="1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4"/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NOVIEMBRE!$B$36:$P$91">
        <x15:activeTabTopLevelEntity name="[Rang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AAD69-3992-46E1-8DF9-F5F9343775A4}">
  <dimension ref="A3:B18"/>
  <sheetViews>
    <sheetView workbookViewId="0">
      <selection activeCell="B7" sqref="B7:B17"/>
    </sheetView>
  </sheetViews>
  <sheetFormatPr baseColWidth="10" defaultRowHeight="14.4"/>
  <cols>
    <col min="1" max="1" width="17.5546875" bestFit="1" customWidth="1"/>
    <col min="2" max="2" width="17.6640625" bestFit="1" customWidth="1"/>
  </cols>
  <sheetData>
    <row r="3" spans="1:2">
      <c r="A3" s="55" t="s">
        <v>123</v>
      </c>
      <c r="B3" t="s">
        <v>126</v>
      </c>
    </row>
    <row r="4" spans="1:2">
      <c r="A4" s="56" t="s">
        <v>124</v>
      </c>
    </row>
    <row r="5" spans="1:2">
      <c r="A5" s="82" t="s">
        <v>7</v>
      </c>
      <c r="B5">
        <v>144</v>
      </c>
    </row>
    <row r="6" spans="1:2">
      <c r="A6" s="56" t="s">
        <v>104</v>
      </c>
    </row>
    <row r="7" spans="1:2">
      <c r="A7" s="82" t="s">
        <v>140</v>
      </c>
      <c r="B7">
        <v>24</v>
      </c>
    </row>
    <row r="8" spans="1:2">
      <c r="A8" s="56" t="s">
        <v>105</v>
      </c>
    </row>
    <row r="9" spans="1:2">
      <c r="A9" s="82" t="s">
        <v>141</v>
      </c>
      <c r="B9">
        <v>24</v>
      </c>
    </row>
    <row r="10" spans="1:2">
      <c r="A10" s="56" t="s">
        <v>106</v>
      </c>
    </row>
    <row r="11" spans="1:2">
      <c r="A11" s="82" t="s">
        <v>142</v>
      </c>
      <c r="B11">
        <v>24</v>
      </c>
    </row>
    <row r="12" spans="1:2">
      <c r="A12" s="56" t="s">
        <v>107</v>
      </c>
    </row>
    <row r="13" spans="1:2">
      <c r="A13" s="82" t="s">
        <v>143</v>
      </c>
      <c r="B13">
        <v>24</v>
      </c>
    </row>
    <row r="14" spans="1:2">
      <c r="A14" s="56" t="s">
        <v>108</v>
      </c>
    </row>
    <row r="15" spans="1:2">
      <c r="A15" s="82" t="s">
        <v>144</v>
      </c>
      <c r="B15">
        <v>24</v>
      </c>
    </row>
    <row r="16" spans="1:2">
      <c r="A16" s="56" t="s">
        <v>109</v>
      </c>
    </row>
    <row r="17" spans="1:2">
      <c r="A17" s="82" t="s">
        <v>145</v>
      </c>
      <c r="B17">
        <v>24</v>
      </c>
    </row>
    <row r="18" spans="1:2">
      <c r="A18" s="56" t="s">
        <v>125</v>
      </c>
      <c r="B18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8524E-98C6-429F-8F42-98D41DBF5923}">
  <sheetPr>
    <pageSetUpPr fitToPage="1"/>
  </sheetPr>
  <dimension ref="A1:V134"/>
  <sheetViews>
    <sheetView showGridLines="0" tabSelected="1" zoomScale="80" zoomScaleNormal="80" workbookViewId="0">
      <selection activeCell="D142" sqref="D142"/>
    </sheetView>
  </sheetViews>
  <sheetFormatPr baseColWidth="10" defaultColWidth="11.44140625" defaultRowHeight="14.4"/>
  <cols>
    <col min="1" max="1" width="8.5546875" style="1" customWidth="1"/>
    <col min="2" max="2" width="24.33203125" style="1" customWidth="1"/>
    <col min="3" max="3" width="10.88671875" style="2" bestFit="1" customWidth="1"/>
    <col min="4" max="4" width="23.6640625" style="2" customWidth="1"/>
    <col min="5" max="5" width="14.44140625" style="2" bestFit="1" customWidth="1"/>
    <col min="6" max="6" width="32.88671875" style="1" customWidth="1"/>
    <col min="7" max="7" width="17.6640625" style="1" customWidth="1"/>
    <col min="8" max="8" width="54.44140625" style="2" bestFit="1" customWidth="1"/>
    <col min="9" max="9" width="60.6640625" style="3" bestFit="1" customWidth="1"/>
    <col min="10" max="10" width="16.44140625" style="4" customWidth="1"/>
    <col min="11" max="11" width="19.88671875" style="4" customWidth="1"/>
    <col min="12" max="12" width="15.5546875" style="4" customWidth="1"/>
    <col min="13" max="13" width="17.5546875" style="5" customWidth="1"/>
    <col min="14" max="14" width="18" style="1" customWidth="1"/>
    <col min="15" max="15" width="17.33203125" style="1" customWidth="1"/>
    <col min="16" max="16" width="31.33203125" style="1" bestFit="1" customWidth="1"/>
    <col min="17" max="17" width="12.109375" style="1" customWidth="1"/>
    <col min="18" max="18" width="11.44140625" style="1"/>
    <col min="19" max="19" width="14.33203125" style="1" customWidth="1"/>
    <col min="20" max="20" width="11.44140625" style="1"/>
    <col min="21" max="21" width="7" style="1" customWidth="1"/>
    <col min="22" max="16384" width="11.44140625" style="1"/>
  </cols>
  <sheetData>
    <row r="1" spans="2:21">
      <c r="H1" s="2" t="s">
        <v>0</v>
      </c>
    </row>
    <row r="2" spans="2:21" ht="18">
      <c r="F2" s="15" t="s">
        <v>78</v>
      </c>
      <c r="K2" s="7"/>
      <c r="L2" s="7"/>
    </row>
    <row r="3" spans="2:21">
      <c r="E3" s="6"/>
      <c r="K3" s="7"/>
      <c r="L3" s="7"/>
    </row>
    <row r="4" spans="2:21">
      <c r="E4" s="6"/>
      <c r="K4" s="7"/>
      <c r="L4" s="7"/>
    </row>
    <row r="5" spans="2:21">
      <c r="E5" s="6"/>
      <c r="K5" s="7"/>
      <c r="L5" s="7"/>
    </row>
    <row r="6" spans="2:21">
      <c r="B6" s="42" t="s">
        <v>24</v>
      </c>
      <c r="E6" s="6"/>
      <c r="K6" s="7"/>
      <c r="L6" s="7"/>
    </row>
    <row r="7" spans="2:21" s="8" customFormat="1">
      <c r="B7" s="9"/>
      <c r="C7" s="9"/>
      <c r="D7" s="9"/>
      <c r="E7" s="9"/>
      <c r="F7" s="10"/>
      <c r="G7" s="10"/>
      <c r="H7" s="11"/>
      <c r="I7" s="11"/>
      <c r="J7" s="12"/>
      <c r="K7" s="12"/>
      <c r="L7" s="12"/>
      <c r="M7" s="12"/>
      <c r="N7" s="13"/>
      <c r="O7" s="13"/>
      <c r="P7" s="13"/>
    </row>
    <row r="8" spans="2:21" s="8" customFormat="1" ht="31.5" hidden="1" customHeight="1">
      <c r="B8" s="28" t="s">
        <v>11</v>
      </c>
      <c r="C8" s="28" t="s">
        <v>23</v>
      </c>
      <c r="D8" s="28" t="s">
        <v>1</v>
      </c>
      <c r="E8" s="28" t="s">
        <v>2</v>
      </c>
      <c r="F8" s="28" t="s">
        <v>12</v>
      </c>
      <c r="G8" s="28" t="s">
        <v>13</v>
      </c>
      <c r="H8" s="28" t="s">
        <v>4</v>
      </c>
      <c r="I8" s="28" t="s">
        <v>14</v>
      </c>
      <c r="J8" s="29" t="s">
        <v>15</v>
      </c>
      <c r="K8" s="30" t="s">
        <v>25</v>
      </c>
      <c r="L8" s="30" t="s">
        <v>16</v>
      </c>
      <c r="M8" s="31" t="s">
        <v>7</v>
      </c>
      <c r="N8" s="16" t="s">
        <v>22</v>
      </c>
      <c r="O8" s="28" t="s">
        <v>17</v>
      </c>
      <c r="P8" s="28" t="s">
        <v>5</v>
      </c>
    </row>
    <row r="9" spans="2:21" s="8" customFormat="1" hidden="1">
      <c r="B9" s="17">
        <v>45247</v>
      </c>
      <c r="C9" s="18">
        <f t="shared" ref="C9:C10" si="0">+WEEKNUM(B9)</f>
        <v>46</v>
      </c>
      <c r="D9" s="17" t="s">
        <v>20</v>
      </c>
      <c r="E9" s="18" t="str">
        <f t="shared" ref="E9:E10" si="1">+TEXT(B9,"dddd")</f>
        <v>viernes</v>
      </c>
      <c r="F9" s="18" t="s">
        <v>100</v>
      </c>
      <c r="G9" s="18" t="s">
        <v>44</v>
      </c>
      <c r="H9" s="18" t="s">
        <v>45</v>
      </c>
      <c r="I9" s="32" t="s">
        <v>28</v>
      </c>
      <c r="J9" s="83">
        <v>6</v>
      </c>
      <c r="K9" s="83">
        <v>245</v>
      </c>
      <c r="L9" s="19">
        <v>21</v>
      </c>
      <c r="M9" s="20">
        <f t="shared" ref="M9:M13" si="2">K9*L9/1000</f>
        <v>5.1449999999999996</v>
      </c>
      <c r="N9" s="21">
        <v>7.8</v>
      </c>
      <c r="O9" s="22">
        <f t="shared" ref="O9:O13" si="3">+N9*J9</f>
        <v>46.8</v>
      </c>
      <c r="P9" s="22">
        <f t="shared" ref="P9:P13" si="4">+SUM(O9)</f>
        <v>46.8</v>
      </c>
    </row>
    <row r="10" spans="2:21" s="8" customFormat="1" hidden="1">
      <c r="B10" s="17">
        <v>45247</v>
      </c>
      <c r="C10" s="18">
        <f t="shared" si="0"/>
        <v>46</v>
      </c>
      <c r="D10" s="17" t="s">
        <v>20</v>
      </c>
      <c r="E10" s="18" t="str">
        <f t="shared" si="1"/>
        <v>viernes</v>
      </c>
      <c r="F10" s="18" t="s">
        <v>100</v>
      </c>
      <c r="G10" s="18" t="s">
        <v>46</v>
      </c>
      <c r="H10" s="18" t="s">
        <v>47</v>
      </c>
      <c r="I10" s="32" t="s">
        <v>28</v>
      </c>
      <c r="J10" s="83">
        <v>2</v>
      </c>
      <c r="K10" s="83">
        <v>80</v>
      </c>
      <c r="L10" s="19">
        <v>21</v>
      </c>
      <c r="M10" s="20">
        <f t="shared" si="2"/>
        <v>1.68</v>
      </c>
      <c r="N10" s="21">
        <v>7.8</v>
      </c>
      <c r="O10" s="22">
        <f t="shared" si="3"/>
        <v>15.6</v>
      </c>
      <c r="P10" s="22">
        <f t="shared" si="4"/>
        <v>15.6</v>
      </c>
    </row>
    <row r="11" spans="2:21" s="8" customFormat="1" hidden="1">
      <c r="B11" s="17">
        <v>45247</v>
      </c>
      <c r="C11" s="18">
        <f t="shared" ref="C11:C13" si="5">+WEEKNUM(B11)</f>
        <v>46</v>
      </c>
      <c r="D11" s="17" t="s">
        <v>20</v>
      </c>
      <c r="E11" s="18" t="str">
        <f t="shared" ref="E11:E13" si="6">+TEXT(B11,"dddd")</f>
        <v>viernes</v>
      </c>
      <c r="F11" s="18" t="s">
        <v>100</v>
      </c>
      <c r="G11" s="18" t="s">
        <v>48</v>
      </c>
      <c r="H11" s="18" t="s">
        <v>49</v>
      </c>
      <c r="I11" s="32" t="s">
        <v>28</v>
      </c>
      <c r="J11" s="83">
        <v>17</v>
      </c>
      <c r="K11" s="83">
        <v>672</v>
      </c>
      <c r="L11" s="19">
        <v>21</v>
      </c>
      <c r="M11" s="20">
        <f t="shared" si="2"/>
        <v>14.112</v>
      </c>
      <c r="N11" s="21">
        <v>7.8</v>
      </c>
      <c r="O11" s="22">
        <f t="shared" si="3"/>
        <v>132.6</v>
      </c>
      <c r="P11" s="22">
        <f t="shared" si="4"/>
        <v>132.6</v>
      </c>
    </row>
    <row r="12" spans="2:21" s="8" customFormat="1" hidden="1">
      <c r="B12" s="17">
        <v>45247</v>
      </c>
      <c r="C12" s="18">
        <f t="shared" si="5"/>
        <v>46</v>
      </c>
      <c r="D12" s="17" t="s">
        <v>20</v>
      </c>
      <c r="E12" s="18" t="str">
        <f t="shared" si="6"/>
        <v>viernes</v>
      </c>
      <c r="F12" s="18" t="s">
        <v>100</v>
      </c>
      <c r="G12" s="18" t="s">
        <v>50</v>
      </c>
      <c r="H12" s="18" t="s">
        <v>51</v>
      </c>
      <c r="I12" s="32" t="s">
        <v>28</v>
      </c>
      <c r="J12" s="83">
        <v>1</v>
      </c>
      <c r="K12" s="83">
        <v>41</v>
      </c>
      <c r="L12" s="19">
        <v>21</v>
      </c>
      <c r="M12" s="20">
        <f t="shared" si="2"/>
        <v>0.86099999999999999</v>
      </c>
      <c r="N12" s="21">
        <v>7.8</v>
      </c>
      <c r="O12" s="22">
        <f t="shared" si="3"/>
        <v>7.8</v>
      </c>
      <c r="P12" s="22">
        <f t="shared" si="4"/>
        <v>7.8</v>
      </c>
      <c r="Q12" s="84">
        <f>SUM(J9:J12)</f>
        <v>26</v>
      </c>
      <c r="R12" s="84">
        <v>7.8</v>
      </c>
      <c r="S12" s="84">
        <f>Q12*R12</f>
        <v>202.79999999999998</v>
      </c>
      <c r="T12" s="85" t="s">
        <v>147</v>
      </c>
    </row>
    <row r="13" spans="2:21" s="8" customFormat="1" hidden="1">
      <c r="B13" s="17">
        <v>45255</v>
      </c>
      <c r="C13" s="18">
        <f t="shared" si="5"/>
        <v>47</v>
      </c>
      <c r="D13" s="17" t="s">
        <v>20</v>
      </c>
      <c r="E13" s="18" t="str">
        <f t="shared" si="6"/>
        <v>sábado</v>
      </c>
      <c r="F13" s="18" t="s">
        <v>101</v>
      </c>
      <c r="G13" s="18" t="s">
        <v>98</v>
      </c>
      <c r="H13" s="18" t="s">
        <v>99</v>
      </c>
      <c r="I13" s="32" t="s">
        <v>28</v>
      </c>
      <c r="J13" s="83">
        <v>32</v>
      </c>
      <c r="K13" s="83">
        <v>1200</v>
      </c>
      <c r="L13" s="19">
        <v>22.5</v>
      </c>
      <c r="M13" s="20">
        <f t="shared" si="2"/>
        <v>27</v>
      </c>
      <c r="N13" s="21">
        <v>7.8</v>
      </c>
      <c r="O13" s="22">
        <f t="shared" si="3"/>
        <v>249.6</v>
      </c>
      <c r="P13" s="22">
        <f t="shared" si="4"/>
        <v>249.6</v>
      </c>
      <c r="Q13" s="84">
        <f>J13</f>
        <v>32</v>
      </c>
      <c r="R13" s="84">
        <v>7.8</v>
      </c>
      <c r="S13" s="84">
        <f>Q13*R13</f>
        <v>249.6</v>
      </c>
      <c r="T13" s="85" t="s">
        <v>148</v>
      </c>
    </row>
    <row r="14" spans="2:21" s="8" customFormat="1" hidden="1">
      <c r="B14" s="33" t="s">
        <v>7</v>
      </c>
      <c r="C14" s="33"/>
      <c r="D14" s="33"/>
      <c r="E14" s="33"/>
      <c r="F14" s="34"/>
      <c r="G14" s="34"/>
      <c r="H14" s="35"/>
      <c r="I14" s="35"/>
      <c r="J14" s="36">
        <f>SUM(J9:J13)</f>
        <v>58</v>
      </c>
      <c r="K14" s="36">
        <f>SUM(K9:K13)</f>
        <v>2238</v>
      </c>
      <c r="L14" s="37"/>
      <c r="M14" s="36">
        <f>SUM(M9:M13)</f>
        <v>48.798000000000002</v>
      </c>
      <c r="N14" s="36"/>
      <c r="O14" s="52">
        <f>SUM(O9:O13)</f>
        <v>452.4</v>
      </c>
      <c r="P14" s="52">
        <f>SUM(P9:P13)</f>
        <v>452.4</v>
      </c>
      <c r="S14" s="84">
        <f>SUM(S12:S13)</f>
        <v>452.4</v>
      </c>
      <c r="T14" s="84" t="s">
        <v>149</v>
      </c>
      <c r="U14" s="86"/>
    </row>
    <row r="15" spans="2:21" s="8" customFormat="1" hidden="1">
      <c r="B15" s="9"/>
      <c r="C15" s="9"/>
      <c r="D15" s="9"/>
      <c r="E15" s="9"/>
      <c r="F15" s="10"/>
      <c r="G15" s="10"/>
      <c r="H15" s="11"/>
      <c r="I15" s="11"/>
      <c r="J15" s="12"/>
      <c r="K15" s="12"/>
      <c r="L15" s="12"/>
      <c r="M15" s="12"/>
      <c r="N15" s="13"/>
      <c r="O15" s="13"/>
      <c r="P15" s="13"/>
    </row>
    <row r="16" spans="2:21" s="8" customFormat="1" hidden="1">
      <c r="B16" s="28" t="s">
        <v>11</v>
      </c>
      <c r="C16" s="28" t="s">
        <v>23</v>
      </c>
      <c r="D16" s="28" t="s">
        <v>1</v>
      </c>
      <c r="E16" s="28" t="s">
        <v>2</v>
      </c>
      <c r="F16" s="28" t="s">
        <v>12</v>
      </c>
      <c r="G16" s="28" t="s">
        <v>13</v>
      </c>
      <c r="H16" s="28" t="s">
        <v>4</v>
      </c>
      <c r="I16" s="28" t="s">
        <v>14</v>
      </c>
      <c r="J16" s="29" t="s">
        <v>15</v>
      </c>
      <c r="K16" s="30" t="s">
        <v>25</v>
      </c>
      <c r="L16" s="30" t="s">
        <v>16</v>
      </c>
      <c r="M16" s="31" t="s">
        <v>7</v>
      </c>
      <c r="N16" s="16" t="s">
        <v>22</v>
      </c>
      <c r="O16" s="28" t="s">
        <v>17</v>
      </c>
      <c r="P16" s="28" t="s">
        <v>5</v>
      </c>
    </row>
    <row r="17" spans="1:22" s="8" customFormat="1" hidden="1">
      <c r="B17" s="17">
        <v>45245</v>
      </c>
      <c r="C17" s="18">
        <f t="shared" ref="C17:C18" si="7">+WEEKNUM(B17)</f>
        <v>46</v>
      </c>
      <c r="D17" s="17" t="s">
        <v>20</v>
      </c>
      <c r="E17" s="18" t="str">
        <f t="shared" ref="E17:E18" si="8">+TEXT(B17,"dddd")</f>
        <v>miércoles</v>
      </c>
      <c r="F17" s="18" t="s">
        <v>79</v>
      </c>
      <c r="G17" s="18" t="s">
        <v>84</v>
      </c>
      <c r="H17" s="18" t="s">
        <v>85</v>
      </c>
      <c r="I17" s="32" t="s">
        <v>27</v>
      </c>
      <c r="J17" s="83">
        <v>8</v>
      </c>
      <c r="K17" s="87">
        <v>202</v>
      </c>
      <c r="L17" s="19">
        <v>25</v>
      </c>
      <c r="M17" s="20">
        <f t="shared" ref="M17:M18" si="9">K17*L17/1000</f>
        <v>5.05</v>
      </c>
      <c r="N17" s="21">
        <v>5</v>
      </c>
      <c r="O17" s="22">
        <f t="shared" ref="O17:O18" si="10">+N17*J17</f>
        <v>40</v>
      </c>
      <c r="P17" s="22">
        <f t="shared" ref="P17:P18" si="11">+SUM(O17)</f>
        <v>40</v>
      </c>
    </row>
    <row r="18" spans="1:22" s="8" customFormat="1" hidden="1">
      <c r="B18" s="17">
        <v>45245</v>
      </c>
      <c r="C18" s="18">
        <f t="shared" si="7"/>
        <v>46</v>
      </c>
      <c r="D18" s="17" t="s">
        <v>20</v>
      </c>
      <c r="E18" s="18" t="str">
        <f t="shared" si="8"/>
        <v>miércoles</v>
      </c>
      <c r="F18" s="18" t="s">
        <v>79</v>
      </c>
      <c r="G18" s="18" t="s">
        <v>86</v>
      </c>
      <c r="H18" s="18" t="s">
        <v>87</v>
      </c>
      <c r="I18" s="32" t="s">
        <v>27</v>
      </c>
      <c r="J18" s="83">
        <v>4</v>
      </c>
      <c r="K18" s="87">
        <v>168</v>
      </c>
      <c r="L18" s="19">
        <v>25</v>
      </c>
      <c r="M18" s="20">
        <f t="shared" si="9"/>
        <v>4.2</v>
      </c>
      <c r="N18" s="21">
        <v>5</v>
      </c>
      <c r="O18" s="22">
        <f t="shared" si="10"/>
        <v>20</v>
      </c>
      <c r="P18" s="22">
        <f t="shared" si="11"/>
        <v>20</v>
      </c>
    </row>
    <row r="19" spans="1:22" s="8" customFormat="1" hidden="1">
      <c r="B19" s="17">
        <v>45245</v>
      </c>
      <c r="C19" s="18">
        <f t="shared" ref="C19:C31" si="12">+WEEKNUM(B19)</f>
        <v>46</v>
      </c>
      <c r="D19" s="17" t="s">
        <v>20</v>
      </c>
      <c r="E19" s="18" t="str">
        <f t="shared" ref="E19:E31" si="13">+TEXT(B19,"dddd")</f>
        <v>miércoles</v>
      </c>
      <c r="F19" s="18" t="s">
        <v>79</v>
      </c>
      <c r="G19" s="18" t="s">
        <v>38</v>
      </c>
      <c r="H19" s="18" t="s">
        <v>39</v>
      </c>
      <c r="I19" s="32" t="s">
        <v>27</v>
      </c>
      <c r="J19" s="83">
        <v>4</v>
      </c>
      <c r="K19" s="87">
        <v>70</v>
      </c>
      <c r="L19" s="19">
        <v>25</v>
      </c>
      <c r="M19" s="20">
        <f t="shared" ref="M19:M31" si="14">K19*L19/1000</f>
        <v>1.75</v>
      </c>
      <c r="N19" s="21">
        <v>5</v>
      </c>
      <c r="O19" s="22">
        <f t="shared" ref="O19:O31" si="15">+N19*J19</f>
        <v>20</v>
      </c>
      <c r="P19" s="22">
        <f t="shared" ref="P19:P31" si="16">+SUM(O19)</f>
        <v>20</v>
      </c>
    </row>
    <row r="20" spans="1:22" s="8" customFormat="1" hidden="1">
      <c r="B20" s="17">
        <v>45245</v>
      </c>
      <c r="C20" s="18">
        <f t="shared" si="12"/>
        <v>46</v>
      </c>
      <c r="D20" s="17" t="s">
        <v>20</v>
      </c>
      <c r="E20" s="18" t="str">
        <f t="shared" si="13"/>
        <v>miércoles</v>
      </c>
      <c r="F20" s="18" t="s">
        <v>79</v>
      </c>
      <c r="G20" s="18" t="s">
        <v>40</v>
      </c>
      <c r="H20" s="18" t="s">
        <v>41</v>
      </c>
      <c r="I20" s="32" t="s">
        <v>27</v>
      </c>
      <c r="J20" s="83">
        <v>1</v>
      </c>
      <c r="K20" s="87">
        <v>20</v>
      </c>
      <c r="L20" s="19">
        <v>21</v>
      </c>
      <c r="M20" s="20">
        <f t="shared" si="14"/>
        <v>0.42</v>
      </c>
      <c r="N20" s="21">
        <v>5</v>
      </c>
      <c r="O20" s="22">
        <f t="shared" si="15"/>
        <v>5</v>
      </c>
      <c r="P20" s="22">
        <f t="shared" si="16"/>
        <v>5</v>
      </c>
      <c r="Q20" s="85" t="s">
        <v>150</v>
      </c>
    </row>
    <row r="21" spans="1:22" s="8" customFormat="1" hidden="1">
      <c r="B21" s="17">
        <v>45245</v>
      </c>
      <c r="C21" s="18">
        <f t="shared" si="12"/>
        <v>46</v>
      </c>
      <c r="D21" s="17" t="s">
        <v>20</v>
      </c>
      <c r="E21" s="18" t="str">
        <f t="shared" si="13"/>
        <v>miércoles</v>
      </c>
      <c r="F21" s="18" t="s">
        <v>79</v>
      </c>
      <c r="G21" s="18" t="s">
        <v>88</v>
      </c>
      <c r="H21" s="18" t="s">
        <v>89</v>
      </c>
      <c r="I21" s="32" t="s">
        <v>27</v>
      </c>
      <c r="J21" s="83">
        <v>1</v>
      </c>
      <c r="K21" s="87">
        <v>4</v>
      </c>
      <c r="L21" s="19">
        <v>21</v>
      </c>
      <c r="M21" s="20">
        <f t="shared" si="14"/>
        <v>8.4000000000000005E-2</v>
      </c>
      <c r="N21" s="21">
        <v>5</v>
      </c>
      <c r="O21" s="22">
        <f t="shared" si="15"/>
        <v>5</v>
      </c>
      <c r="P21" s="22">
        <f t="shared" si="16"/>
        <v>5</v>
      </c>
      <c r="Q21" s="85" t="s">
        <v>151</v>
      </c>
    </row>
    <row r="22" spans="1:22" s="8" customFormat="1" hidden="1">
      <c r="B22" s="17">
        <v>45245</v>
      </c>
      <c r="C22" s="18">
        <f t="shared" si="12"/>
        <v>46</v>
      </c>
      <c r="D22" s="17" t="s">
        <v>20</v>
      </c>
      <c r="E22" s="18" t="str">
        <f t="shared" si="13"/>
        <v>miércoles</v>
      </c>
      <c r="F22" s="18" t="s">
        <v>79</v>
      </c>
      <c r="G22" s="18" t="s">
        <v>90</v>
      </c>
      <c r="H22" s="18" t="s">
        <v>91</v>
      </c>
      <c r="I22" s="32" t="s">
        <v>27</v>
      </c>
      <c r="J22" s="83">
        <v>3</v>
      </c>
      <c r="K22" s="87">
        <v>81</v>
      </c>
      <c r="L22" s="19">
        <v>21</v>
      </c>
      <c r="M22" s="20">
        <f t="shared" si="14"/>
        <v>1.7010000000000001</v>
      </c>
      <c r="N22" s="21">
        <v>5</v>
      </c>
      <c r="O22" s="22">
        <f t="shared" si="15"/>
        <v>15</v>
      </c>
      <c r="P22" s="22">
        <f t="shared" si="16"/>
        <v>15</v>
      </c>
    </row>
    <row r="23" spans="1:22" s="8" customFormat="1" hidden="1">
      <c r="B23" s="17">
        <v>45245</v>
      </c>
      <c r="C23" s="18">
        <f t="shared" si="12"/>
        <v>46</v>
      </c>
      <c r="D23" s="17" t="s">
        <v>20</v>
      </c>
      <c r="E23" s="18" t="str">
        <f t="shared" si="13"/>
        <v>miércoles</v>
      </c>
      <c r="F23" s="18" t="s">
        <v>79</v>
      </c>
      <c r="G23" s="18" t="s">
        <v>68</v>
      </c>
      <c r="H23" s="18" t="s">
        <v>69</v>
      </c>
      <c r="I23" s="32" t="s">
        <v>27</v>
      </c>
      <c r="J23" s="83">
        <v>4</v>
      </c>
      <c r="K23" s="87">
        <v>385</v>
      </c>
      <c r="L23" s="19">
        <v>21</v>
      </c>
      <c r="M23" s="20">
        <f t="shared" si="14"/>
        <v>8.0850000000000009</v>
      </c>
      <c r="N23" s="21">
        <v>5</v>
      </c>
      <c r="O23" s="22">
        <f t="shared" si="15"/>
        <v>20</v>
      </c>
      <c r="P23" s="22">
        <f t="shared" si="16"/>
        <v>20</v>
      </c>
      <c r="Q23" s="85">
        <f>SUM(J17:J23)</f>
        <v>25</v>
      </c>
      <c r="R23" s="85">
        <v>5</v>
      </c>
      <c r="S23" s="85">
        <f>Q23*R23</f>
        <v>125</v>
      </c>
      <c r="T23" s="8" t="s">
        <v>149</v>
      </c>
    </row>
    <row r="24" spans="1:22" s="8" customFormat="1" hidden="1">
      <c r="B24" s="17">
        <v>45247</v>
      </c>
      <c r="C24" s="18">
        <f t="shared" si="12"/>
        <v>46</v>
      </c>
      <c r="D24" s="17" t="s">
        <v>20</v>
      </c>
      <c r="E24" s="18" t="str">
        <f t="shared" si="13"/>
        <v>viernes</v>
      </c>
      <c r="F24" s="18" t="s">
        <v>80</v>
      </c>
      <c r="G24" s="18" t="s">
        <v>86</v>
      </c>
      <c r="H24" s="18" t="s">
        <v>87</v>
      </c>
      <c r="I24" s="32" t="s">
        <v>27</v>
      </c>
      <c r="J24" s="83">
        <v>15</v>
      </c>
      <c r="K24" s="87">
        <v>629</v>
      </c>
      <c r="L24" s="19">
        <v>25</v>
      </c>
      <c r="M24" s="20">
        <f t="shared" si="14"/>
        <v>15.725</v>
      </c>
      <c r="N24" s="21">
        <v>5</v>
      </c>
      <c r="O24" s="22">
        <f t="shared" si="15"/>
        <v>75</v>
      </c>
      <c r="P24" s="22">
        <f t="shared" si="16"/>
        <v>75</v>
      </c>
    </row>
    <row r="25" spans="1:22" s="8" customFormat="1" hidden="1">
      <c r="B25" s="17">
        <v>45247</v>
      </c>
      <c r="C25" s="18">
        <f t="shared" si="12"/>
        <v>46</v>
      </c>
      <c r="D25" s="17" t="s">
        <v>20</v>
      </c>
      <c r="E25" s="18" t="str">
        <f t="shared" si="13"/>
        <v>viernes</v>
      </c>
      <c r="F25" s="18" t="s">
        <v>80</v>
      </c>
      <c r="G25" s="18" t="s">
        <v>92</v>
      </c>
      <c r="H25" s="18" t="s">
        <v>93</v>
      </c>
      <c r="I25" s="32" t="s">
        <v>27</v>
      </c>
      <c r="J25" s="83">
        <v>1</v>
      </c>
      <c r="K25" s="87">
        <v>42</v>
      </c>
      <c r="L25" s="19">
        <v>25</v>
      </c>
      <c r="M25" s="20">
        <f t="shared" si="14"/>
        <v>1.05</v>
      </c>
      <c r="N25" s="21">
        <v>5</v>
      </c>
      <c r="O25" s="22">
        <f t="shared" si="15"/>
        <v>5</v>
      </c>
      <c r="P25" s="22">
        <f t="shared" si="16"/>
        <v>5</v>
      </c>
      <c r="Q25" s="85" t="s">
        <v>152</v>
      </c>
      <c r="R25" s="85"/>
      <c r="S25" s="85"/>
    </row>
    <row r="26" spans="1:22" s="8" customFormat="1" hidden="1">
      <c r="B26" s="17">
        <v>45247</v>
      </c>
      <c r="C26" s="18">
        <f t="shared" si="12"/>
        <v>46</v>
      </c>
      <c r="D26" s="17" t="s">
        <v>20</v>
      </c>
      <c r="E26" s="18" t="str">
        <f t="shared" si="13"/>
        <v>viernes</v>
      </c>
      <c r="F26" s="18" t="s">
        <v>80</v>
      </c>
      <c r="G26" s="18" t="s">
        <v>94</v>
      </c>
      <c r="H26" s="18" t="s">
        <v>95</v>
      </c>
      <c r="I26" s="32" t="s">
        <v>27</v>
      </c>
      <c r="J26" s="83">
        <v>5</v>
      </c>
      <c r="K26" s="87">
        <v>119</v>
      </c>
      <c r="L26" s="19">
        <v>25</v>
      </c>
      <c r="M26" s="20">
        <f t="shared" si="14"/>
        <v>2.9750000000000001</v>
      </c>
      <c r="N26" s="21">
        <v>5</v>
      </c>
      <c r="O26" s="22">
        <f t="shared" si="15"/>
        <v>25</v>
      </c>
      <c r="P26" s="22">
        <f t="shared" si="16"/>
        <v>25</v>
      </c>
      <c r="Q26" s="85" t="s">
        <v>153</v>
      </c>
      <c r="R26" s="85"/>
      <c r="S26" s="85" t="s">
        <v>154</v>
      </c>
    </row>
    <row r="27" spans="1:22" s="8" customFormat="1" hidden="1">
      <c r="B27" s="17">
        <v>45247</v>
      </c>
      <c r="C27" s="18">
        <f t="shared" si="12"/>
        <v>46</v>
      </c>
      <c r="D27" s="17" t="s">
        <v>20</v>
      </c>
      <c r="E27" s="18" t="str">
        <f t="shared" si="13"/>
        <v>viernes</v>
      </c>
      <c r="F27" s="18" t="s">
        <v>80</v>
      </c>
      <c r="G27" s="18" t="s">
        <v>68</v>
      </c>
      <c r="H27" s="18" t="s">
        <v>69</v>
      </c>
      <c r="I27" s="32" t="s">
        <v>27</v>
      </c>
      <c r="J27" s="83">
        <v>2</v>
      </c>
      <c r="K27" s="87">
        <v>191</v>
      </c>
      <c r="L27" s="19">
        <v>25</v>
      </c>
      <c r="M27" s="20">
        <f t="shared" si="14"/>
        <v>4.7750000000000004</v>
      </c>
      <c r="N27" s="21">
        <v>5</v>
      </c>
      <c r="O27" s="22">
        <f t="shared" si="15"/>
        <v>10</v>
      </c>
      <c r="P27" s="22">
        <f t="shared" si="16"/>
        <v>10</v>
      </c>
      <c r="Q27" s="85">
        <f>SUM(J24:J27)</f>
        <v>23</v>
      </c>
      <c r="R27" s="85">
        <v>5</v>
      </c>
      <c r="S27" s="85">
        <f>Q27*R27</f>
        <v>115</v>
      </c>
      <c r="T27" s="8" t="s">
        <v>149</v>
      </c>
    </row>
    <row r="28" spans="1:22" s="8" customFormat="1" hidden="1">
      <c r="B28" s="17">
        <v>45251</v>
      </c>
      <c r="C28" s="18">
        <f t="shared" si="12"/>
        <v>47</v>
      </c>
      <c r="D28" s="17" t="s">
        <v>20</v>
      </c>
      <c r="E28" s="18" t="str">
        <f t="shared" si="13"/>
        <v>martes</v>
      </c>
      <c r="F28" s="18" t="s">
        <v>81</v>
      </c>
      <c r="G28" s="18" t="s">
        <v>96</v>
      </c>
      <c r="H28" s="18" t="s">
        <v>97</v>
      </c>
      <c r="I28" s="32" t="s">
        <v>27</v>
      </c>
      <c r="J28" s="83">
        <v>2</v>
      </c>
      <c r="K28" s="87">
        <v>84</v>
      </c>
      <c r="L28" s="19">
        <v>25</v>
      </c>
      <c r="M28" s="20">
        <f t="shared" si="14"/>
        <v>2.1</v>
      </c>
      <c r="N28" s="21">
        <v>5</v>
      </c>
      <c r="O28" s="22">
        <f t="shared" si="15"/>
        <v>10</v>
      </c>
      <c r="P28" s="22">
        <f t="shared" si="16"/>
        <v>10</v>
      </c>
      <c r="Q28" s="85">
        <f>J28</f>
        <v>2</v>
      </c>
      <c r="R28" s="85">
        <v>5</v>
      </c>
      <c r="S28" s="85">
        <f>Q28*R28</f>
        <v>10</v>
      </c>
      <c r="T28" s="85" t="s">
        <v>155</v>
      </c>
      <c r="V28" s="8" t="s">
        <v>149</v>
      </c>
    </row>
    <row r="29" spans="1:22" s="8" customFormat="1" hidden="1">
      <c r="B29" s="17">
        <v>45253</v>
      </c>
      <c r="C29" s="18">
        <f t="shared" si="12"/>
        <v>47</v>
      </c>
      <c r="D29" s="17" t="s">
        <v>20</v>
      </c>
      <c r="E29" s="18" t="str">
        <f t="shared" si="13"/>
        <v>jueves</v>
      </c>
      <c r="F29" s="18" t="s">
        <v>82</v>
      </c>
      <c r="G29" s="18" t="s">
        <v>98</v>
      </c>
      <c r="H29" s="18" t="s">
        <v>99</v>
      </c>
      <c r="I29" s="32" t="s">
        <v>27</v>
      </c>
      <c r="J29" s="83">
        <v>25</v>
      </c>
      <c r="K29" s="87">
        <v>993</v>
      </c>
      <c r="L29" s="19">
        <v>25</v>
      </c>
      <c r="M29" s="20">
        <f t="shared" si="14"/>
        <v>24.824999999999999</v>
      </c>
      <c r="N29" s="21">
        <v>5</v>
      </c>
      <c r="O29" s="22">
        <f t="shared" si="15"/>
        <v>125</v>
      </c>
      <c r="P29" s="22">
        <f t="shared" si="16"/>
        <v>125</v>
      </c>
      <c r="Q29" s="85">
        <f>J29</f>
        <v>25</v>
      </c>
      <c r="R29" s="85">
        <v>5</v>
      </c>
      <c r="S29" s="85">
        <f>Q29*R29</f>
        <v>125</v>
      </c>
      <c r="T29" s="85" t="s">
        <v>156</v>
      </c>
      <c r="V29" s="8" t="s">
        <v>149</v>
      </c>
    </row>
    <row r="30" spans="1:22" s="8" customFormat="1" hidden="1">
      <c r="B30" s="17">
        <v>45257</v>
      </c>
      <c r="C30" s="18">
        <f t="shared" si="12"/>
        <v>48</v>
      </c>
      <c r="D30" s="17" t="s">
        <v>20</v>
      </c>
      <c r="E30" s="18" t="str">
        <f t="shared" si="13"/>
        <v>lunes</v>
      </c>
      <c r="F30" s="18" t="s">
        <v>83</v>
      </c>
      <c r="G30" s="18" t="s">
        <v>33</v>
      </c>
      <c r="H30" s="18" t="s">
        <v>34</v>
      </c>
      <c r="I30" s="32" t="s">
        <v>27</v>
      </c>
      <c r="J30" s="83">
        <v>21</v>
      </c>
      <c r="K30" s="87">
        <v>528</v>
      </c>
      <c r="L30" s="19">
        <v>21</v>
      </c>
      <c r="M30" s="20">
        <f t="shared" si="14"/>
        <v>11.087999999999999</v>
      </c>
      <c r="N30" s="21">
        <v>5</v>
      </c>
      <c r="O30" s="22">
        <f t="shared" si="15"/>
        <v>105</v>
      </c>
      <c r="P30" s="22">
        <f t="shared" si="16"/>
        <v>105</v>
      </c>
    </row>
    <row r="31" spans="1:22" s="8" customFormat="1" hidden="1">
      <c r="B31" s="17">
        <v>45257</v>
      </c>
      <c r="C31" s="18">
        <f t="shared" si="12"/>
        <v>48</v>
      </c>
      <c r="D31" s="17" t="s">
        <v>20</v>
      </c>
      <c r="E31" s="18" t="str">
        <f t="shared" si="13"/>
        <v>lunes</v>
      </c>
      <c r="F31" s="18" t="s">
        <v>83</v>
      </c>
      <c r="G31" s="18" t="s">
        <v>36</v>
      </c>
      <c r="H31" s="18" t="s">
        <v>37</v>
      </c>
      <c r="I31" s="32" t="s">
        <v>27</v>
      </c>
      <c r="J31" s="83">
        <v>7</v>
      </c>
      <c r="K31" s="87">
        <v>180</v>
      </c>
      <c r="L31" s="19">
        <v>25</v>
      </c>
      <c r="M31" s="20">
        <f t="shared" si="14"/>
        <v>4.5</v>
      </c>
      <c r="N31" s="21">
        <v>5</v>
      </c>
      <c r="O31" s="22">
        <f t="shared" si="15"/>
        <v>35</v>
      </c>
      <c r="P31" s="22">
        <f t="shared" si="16"/>
        <v>35</v>
      </c>
      <c r="Q31" s="85">
        <f>SUM(J30:J31)</f>
        <v>28</v>
      </c>
      <c r="R31" s="85">
        <v>5</v>
      </c>
      <c r="S31" s="85">
        <f>Q31*R31</f>
        <v>140</v>
      </c>
      <c r="T31" s="85" t="s">
        <v>157</v>
      </c>
    </row>
    <row r="32" spans="1:22" hidden="1">
      <c r="A32" s="8"/>
      <c r="B32" s="33" t="s">
        <v>7</v>
      </c>
      <c r="C32" s="33"/>
      <c r="D32" s="33"/>
      <c r="E32" s="33"/>
      <c r="F32" s="34"/>
      <c r="G32" s="34"/>
      <c r="H32" s="35"/>
      <c r="I32" s="35"/>
      <c r="J32" s="36">
        <f>SUM(J17:J31)</f>
        <v>103</v>
      </c>
      <c r="K32" s="36">
        <f>SUM(K17:K31)</f>
        <v>3696</v>
      </c>
      <c r="L32" s="37"/>
      <c r="M32" s="36">
        <f>SUM(M17:M31)</f>
        <v>88.327999999999989</v>
      </c>
      <c r="N32" s="36"/>
      <c r="O32" s="54">
        <f>SUM(O17:O31)</f>
        <v>515</v>
      </c>
      <c r="P32" s="54">
        <f>SUM(P17:P31)</f>
        <v>515</v>
      </c>
      <c r="Q32" s="88">
        <f>Q23+Q27+Q28+Q29+Q31</f>
        <v>103</v>
      </c>
      <c r="R32" s="84">
        <v>5</v>
      </c>
      <c r="S32" s="88">
        <f>S23+S27+S28+S29+S31</f>
        <v>515</v>
      </c>
      <c r="T32" s="1" t="s">
        <v>149</v>
      </c>
    </row>
    <row r="33" spans="1:16" hidden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6" hidden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6" hidden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6" hidden="1">
      <c r="A36" s="8"/>
      <c r="B36" s="28" t="s">
        <v>11</v>
      </c>
      <c r="C36" s="28" t="s">
        <v>23</v>
      </c>
      <c r="D36" s="28" t="s">
        <v>1</v>
      </c>
      <c r="E36" s="28" t="s">
        <v>2</v>
      </c>
      <c r="F36" s="28" t="s">
        <v>12</v>
      </c>
      <c r="G36" s="28" t="s">
        <v>13</v>
      </c>
      <c r="H36" s="28" t="s">
        <v>4</v>
      </c>
      <c r="I36" s="28" t="s">
        <v>14</v>
      </c>
      <c r="J36" s="29" t="s">
        <v>15</v>
      </c>
      <c r="K36" s="30" t="s">
        <v>25</v>
      </c>
      <c r="L36" s="30" t="s">
        <v>16</v>
      </c>
      <c r="M36" s="31" t="s">
        <v>7</v>
      </c>
      <c r="N36" s="16" t="s">
        <v>22</v>
      </c>
      <c r="O36" s="28" t="s">
        <v>17</v>
      </c>
      <c r="P36" s="28" t="s">
        <v>5</v>
      </c>
    </row>
    <row r="37" spans="1:16" hidden="1">
      <c r="A37" s="8"/>
      <c r="B37" s="17">
        <v>45244</v>
      </c>
      <c r="C37" s="18">
        <f t="shared" ref="C37:C38" si="17">+WEEKNUM(B37)</f>
        <v>46</v>
      </c>
      <c r="D37" s="17" t="s">
        <v>20</v>
      </c>
      <c r="E37" s="18" t="str">
        <f t="shared" ref="E37:E38" si="18">+TEXT(B37,"dddd")</f>
        <v>martes</v>
      </c>
      <c r="F37" s="18" t="s">
        <v>104</v>
      </c>
      <c r="G37" s="18" t="s">
        <v>70</v>
      </c>
      <c r="H37" s="18" t="s">
        <v>71</v>
      </c>
      <c r="I37" s="32" t="s">
        <v>43</v>
      </c>
      <c r="J37" s="83">
        <v>3</v>
      </c>
      <c r="K37" s="23">
        <v>81</v>
      </c>
      <c r="L37" s="19">
        <v>22.7</v>
      </c>
      <c r="M37" s="20">
        <f t="shared" ref="M37:M90" si="19">K37*L37/1000</f>
        <v>1.8387</v>
      </c>
      <c r="N37" s="21">
        <v>5</v>
      </c>
      <c r="O37" s="22">
        <f t="shared" ref="O37:O55" si="20">+N37*J37</f>
        <v>15</v>
      </c>
      <c r="P37" s="22">
        <f t="shared" ref="P37:P55" si="21">+SUM(O37)</f>
        <v>15</v>
      </c>
    </row>
    <row r="38" spans="1:16" hidden="1">
      <c r="A38" s="8"/>
      <c r="B38" s="17">
        <v>45244</v>
      </c>
      <c r="C38" s="18">
        <f t="shared" si="17"/>
        <v>46</v>
      </c>
      <c r="D38" s="17" t="s">
        <v>20</v>
      </c>
      <c r="E38" s="18" t="str">
        <f t="shared" si="18"/>
        <v>martes</v>
      </c>
      <c r="F38" s="18" t="s">
        <v>104</v>
      </c>
      <c r="G38" s="18" t="s">
        <v>54</v>
      </c>
      <c r="H38" s="18" t="s">
        <v>55</v>
      </c>
      <c r="I38" s="32" t="s">
        <v>43</v>
      </c>
      <c r="J38" s="83">
        <v>2</v>
      </c>
      <c r="K38" s="23">
        <v>286</v>
      </c>
      <c r="L38" s="19">
        <v>4.54</v>
      </c>
      <c r="M38" s="20">
        <f t="shared" si="19"/>
        <v>1.29844</v>
      </c>
      <c r="N38" s="21">
        <v>5</v>
      </c>
      <c r="O38" s="22">
        <f t="shared" si="20"/>
        <v>10</v>
      </c>
      <c r="P38" s="22">
        <f t="shared" si="21"/>
        <v>10</v>
      </c>
    </row>
    <row r="39" spans="1:16" hidden="1">
      <c r="A39" s="8"/>
      <c r="B39" s="17">
        <v>45244</v>
      </c>
      <c r="C39" s="18">
        <f t="shared" ref="C39:C56" si="22">+WEEKNUM(B39)</f>
        <v>46</v>
      </c>
      <c r="D39" s="17" t="s">
        <v>20</v>
      </c>
      <c r="E39" s="18" t="str">
        <f t="shared" ref="E39:E56" si="23">+TEXT(B39,"dddd")</f>
        <v>martes</v>
      </c>
      <c r="F39" s="18" t="s">
        <v>104</v>
      </c>
      <c r="G39" s="18" t="s">
        <v>56</v>
      </c>
      <c r="H39" s="18" t="s">
        <v>57</v>
      </c>
      <c r="I39" s="32" t="s">
        <v>43</v>
      </c>
      <c r="J39" s="83">
        <v>2</v>
      </c>
      <c r="K39" s="23">
        <v>286</v>
      </c>
      <c r="L39" s="19">
        <v>4.54</v>
      </c>
      <c r="M39" s="20">
        <f t="shared" si="19"/>
        <v>1.29844</v>
      </c>
      <c r="N39" s="21">
        <v>5</v>
      </c>
      <c r="O39" s="22">
        <f t="shared" si="20"/>
        <v>10</v>
      </c>
      <c r="P39" s="22">
        <f t="shared" si="21"/>
        <v>10</v>
      </c>
    </row>
    <row r="40" spans="1:16" hidden="1">
      <c r="A40" s="8"/>
      <c r="B40" s="17">
        <v>45244</v>
      </c>
      <c r="C40" s="18">
        <f t="shared" si="22"/>
        <v>46</v>
      </c>
      <c r="D40" s="17" t="s">
        <v>20</v>
      </c>
      <c r="E40" s="18" t="str">
        <f t="shared" si="23"/>
        <v>martes</v>
      </c>
      <c r="F40" s="18" t="s">
        <v>104</v>
      </c>
      <c r="G40" s="18" t="s">
        <v>58</v>
      </c>
      <c r="H40" s="18" t="s">
        <v>59</v>
      </c>
      <c r="I40" s="32" t="s">
        <v>43</v>
      </c>
      <c r="J40" s="83">
        <v>1</v>
      </c>
      <c r="K40" s="23">
        <v>150</v>
      </c>
      <c r="L40" s="19">
        <v>4.54</v>
      </c>
      <c r="M40" s="20">
        <f t="shared" si="19"/>
        <v>0.68100000000000005</v>
      </c>
      <c r="N40" s="21">
        <v>5</v>
      </c>
      <c r="O40" s="22">
        <f t="shared" si="20"/>
        <v>5</v>
      </c>
      <c r="P40" s="22">
        <f t="shared" si="21"/>
        <v>5</v>
      </c>
    </row>
    <row r="41" spans="1:16" hidden="1">
      <c r="A41" s="8"/>
      <c r="B41" s="17">
        <v>45244</v>
      </c>
      <c r="C41" s="18">
        <f t="shared" si="22"/>
        <v>46</v>
      </c>
      <c r="D41" s="17" t="s">
        <v>20</v>
      </c>
      <c r="E41" s="18" t="str">
        <f t="shared" si="23"/>
        <v>martes</v>
      </c>
      <c r="F41" s="18" t="s">
        <v>104</v>
      </c>
      <c r="G41" s="18" t="s">
        <v>74</v>
      </c>
      <c r="H41" s="18" t="s">
        <v>75</v>
      </c>
      <c r="I41" s="32" t="s">
        <v>43</v>
      </c>
      <c r="J41" s="83">
        <v>14</v>
      </c>
      <c r="K41" s="23">
        <v>784</v>
      </c>
      <c r="L41" s="19">
        <v>13.62</v>
      </c>
      <c r="M41" s="20">
        <f t="shared" si="19"/>
        <v>10.67808</v>
      </c>
      <c r="N41" s="21">
        <v>5</v>
      </c>
      <c r="O41" s="22">
        <f t="shared" si="20"/>
        <v>70</v>
      </c>
      <c r="P41" s="22">
        <f t="shared" si="21"/>
        <v>70</v>
      </c>
    </row>
    <row r="42" spans="1:16" hidden="1">
      <c r="A42" s="8"/>
      <c r="B42" s="17">
        <v>45244</v>
      </c>
      <c r="C42" s="18">
        <f t="shared" si="22"/>
        <v>46</v>
      </c>
      <c r="D42" s="17" t="s">
        <v>20</v>
      </c>
      <c r="E42" s="18" t="str">
        <f t="shared" si="23"/>
        <v>martes</v>
      </c>
      <c r="F42" s="18" t="s">
        <v>104</v>
      </c>
      <c r="G42" s="18" t="s">
        <v>64</v>
      </c>
      <c r="H42" s="18" t="s">
        <v>65</v>
      </c>
      <c r="I42" s="32" t="s">
        <v>43</v>
      </c>
      <c r="J42" s="83">
        <v>1</v>
      </c>
      <c r="K42" s="23">
        <v>150</v>
      </c>
      <c r="L42" s="19">
        <v>4.54</v>
      </c>
      <c r="M42" s="20">
        <f t="shared" si="19"/>
        <v>0.68100000000000005</v>
      </c>
      <c r="N42" s="21">
        <v>5</v>
      </c>
      <c r="O42" s="22">
        <f t="shared" si="20"/>
        <v>5</v>
      </c>
      <c r="P42" s="22">
        <f t="shared" si="21"/>
        <v>5</v>
      </c>
    </row>
    <row r="43" spans="1:16" hidden="1">
      <c r="A43" s="8"/>
      <c r="B43" s="17">
        <v>45244</v>
      </c>
      <c r="C43" s="18">
        <f t="shared" si="22"/>
        <v>46</v>
      </c>
      <c r="D43" s="17" t="s">
        <v>20</v>
      </c>
      <c r="E43" s="18" t="str">
        <f t="shared" si="23"/>
        <v>martes</v>
      </c>
      <c r="F43" s="18" t="s">
        <v>104</v>
      </c>
      <c r="G43" s="18" t="s">
        <v>68</v>
      </c>
      <c r="H43" s="18" t="s">
        <v>69</v>
      </c>
      <c r="I43" s="32" t="s">
        <v>43</v>
      </c>
      <c r="J43" s="83">
        <v>1</v>
      </c>
      <c r="K43" s="23">
        <v>96</v>
      </c>
      <c r="L43" s="19">
        <v>9.08</v>
      </c>
      <c r="M43" s="20">
        <f t="shared" si="19"/>
        <v>0.87168000000000001</v>
      </c>
      <c r="N43" s="21">
        <v>5</v>
      </c>
      <c r="O43" s="22">
        <f t="shared" si="20"/>
        <v>5</v>
      </c>
      <c r="P43" s="22">
        <f t="shared" si="21"/>
        <v>5</v>
      </c>
    </row>
    <row r="44" spans="1:16" hidden="1">
      <c r="A44" s="8"/>
      <c r="B44" s="17">
        <v>45245</v>
      </c>
      <c r="C44" s="18">
        <f t="shared" si="22"/>
        <v>46</v>
      </c>
      <c r="D44" s="17" t="s">
        <v>20</v>
      </c>
      <c r="E44" s="18" t="str">
        <f t="shared" si="23"/>
        <v>miércoles</v>
      </c>
      <c r="F44" s="18" t="s">
        <v>105</v>
      </c>
      <c r="G44" s="18" t="s">
        <v>70</v>
      </c>
      <c r="H44" s="18" t="s">
        <v>71</v>
      </c>
      <c r="I44" s="32" t="s">
        <v>43</v>
      </c>
      <c r="J44" s="83">
        <v>1</v>
      </c>
      <c r="K44" s="23">
        <v>27</v>
      </c>
      <c r="L44" s="19">
        <v>22.7</v>
      </c>
      <c r="M44" s="20">
        <f t="shared" si="19"/>
        <v>0.6129</v>
      </c>
      <c r="N44" s="21">
        <v>5</v>
      </c>
      <c r="O44" s="22">
        <f t="shared" si="20"/>
        <v>5</v>
      </c>
      <c r="P44" s="22">
        <f t="shared" si="21"/>
        <v>5</v>
      </c>
    </row>
    <row r="45" spans="1:16" hidden="1">
      <c r="A45" s="8"/>
      <c r="B45" s="17">
        <v>45245</v>
      </c>
      <c r="C45" s="18">
        <f t="shared" si="22"/>
        <v>46</v>
      </c>
      <c r="D45" s="17" t="s">
        <v>20</v>
      </c>
      <c r="E45" s="18" t="str">
        <f t="shared" si="23"/>
        <v>miércoles</v>
      </c>
      <c r="F45" s="18" t="s">
        <v>105</v>
      </c>
      <c r="G45" s="18" t="s">
        <v>52</v>
      </c>
      <c r="H45" s="18" t="s">
        <v>53</v>
      </c>
      <c r="I45" s="32" t="s">
        <v>43</v>
      </c>
      <c r="J45" s="83">
        <v>1</v>
      </c>
      <c r="K45" s="23">
        <v>143</v>
      </c>
      <c r="L45" s="19">
        <v>4.54</v>
      </c>
      <c r="M45" s="20">
        <f t="shared" si="19"/>
        <v>0.64922000000000002</v>
      </c>
      <c r="N45" s="21">
        <v>5</v>
      </c>
      <c r="O45" s="22">
        <f t="shared" si="20"/>
        <v>5</v>
      </c>
      <c r="P45" s="22">
        <f t="shared" si="21"/>
        <v>5</v>
      </c>
    </row>
    <row r="46" spans="1:16" hidden="1">
      <c r="A46" s="8"/>
      <c r="B46" s="17">
        <v>45245</v>
      </c>
      <c r="C46" s="18">
        <f t="shared" si="22"/>
        <v>46</v>
      </c>
      <c r="D46" s="17" t="s">
        <v>20</v>
      </c>
      <c r="E46" s="18" t="str">
        <f t="shared" si="23"/>
        <v>miércoles</v>
      </c>
      <c r="F46" s="18" t="s">
        <v>105</v>
      </c>
      <c r="G46" s="18" t="s">
        <v>54</v>
      </c>
      <c r="H46" s="18" t="s">
        <v>55</v>
      </c>
      <c r="I46" s="32" t="s">
        <v>43</v>
      </c>
      <c r="J46" s="83">
        <v>4</v>
      </c>
      <c r="K46" s="23">
        <v>572</v>
      </c>
      <c r="L46" s="19">
        <v>4.54</v>
      </c>
      <c r="M46" s="20">
        <f t="shared" si="19"/>
        <v>2.5968800000000001</v>
      </c>
      <c r="N46" s="21">
        <v>5</v>
      </c>
      <c r="O46" s="22">
        <f t="shared" si="20"/>
        <v>20</v>
      </c>
      <c r="P46" s="22">
        <f t="shared" si="21"/>
        <v>20</v>
      </c>
    </row>
    <row r="47" spans="1:16" hidden="1">
      <c r="A47" s="8"/>
      <c r="B47" s="17">
        <v>45245</v>
      </c>
      <c r="C47" s="18">
        <f t="shared" si="22"/>
        <v>46</v>
      </c>
      <c r="D47" s="17" t="s">
        <v>20</v>
      </c>
      <c r="E47" s="18" t="str">
        <f t="shared" si="23"/>
        <v>miércoles</v>
      </c>
      <c r="F47" s="18" t="s">
        <v>105</v>
      </c>
      <c r="G47" s="18" t="s">
        <v>56</v>
      </c>
      <c r="H47" s="18" t="s">
        <v>57</v>
      </c>
      <c r="I47" s="32" t="s">
        <v>43</v>
      </c>
      <c r="J47" s="83">
        <v>3</v>
      </c>
      <c r="K47" s="23">
        <v>429</v>
      </c>
      <c r="L47" s="19">
        <v>4.54</v>
      </c>
      <c r="M47" s="20">
        <f t="shared" si="19"/>
        <v>1.9476600000000002</v>
      </c>
      <c r="N47" s="21">
        <v>5</v>
      </c>
      <c r="O47" s="22">
        <f t="shared" si="20"/>
        <v>15</v>
      </c>
      <c r="P47" s="22">
        <f t="shared" si="21"/>
        <v>15</v>
      </c>
    </row>
    <row r="48" spans="1:16" hidden="1">
      <c r="A48" s="8"/>
      <c r="B48" s="17">
        <v>45245</v>
      </c>
      <c r="C48" s="18">
        <f t="shared" si="22"/>
        <v>46</v>
      </c>
      <c r="D48" s="17" t="s">
        <v>20</v>
      </c>
      <c r="E48" s="18" t="str">
        <f t="shared" si="23"/>
        <v>miércoles</v>
      </c>
      <c r="F48" s="18" t="s">
        <v>105</v>
      </c>
      <c r="G48" s="18" t="s">
        <v>58</v>
      </c>
      <c r="H48" s="18" t="s">
        <v>59</v>
      </c>
      <c r="I48" s="32" t="s">
        <v>43</v>
      </c>
      <c r="J48" s="83">
        <v>1</v>
      </c>
      <c r="K48" s="23">
        <v>150</v>
      </c>
      <c r="L48" s="19">
        <v>4.54</v>
      </c>
      <c r="M48" s="20">
        <f t="shared" si="19"/>
        <v>0.68100000000000005</v>
      </c>
      <c r="N48" s="21">
        <v>5</v>
      </c>
      <c r="O48" s="22">
        <f t="shared" si="20"/>
        <v>5</v>
      </c>
      <c r="P48" s="22">
        <f t="shared" si="21"/>
        <v>5</v>
      </c>
    </row>
    <row r="49" spans="1:16" hidden="1">
      <c r="A49" s="8"/>
      <c r="B49" s="17">
        <v>45245</v>
      </c>
      <c r="C49" s="18">
        <f t="shared" si="22"/>
        <v>46</v>
      </c>
      <c r="D49" s="17" t="s">
        <v>20</v>
      </c>
      <c r="E49" s="18" t="str">
        <f t="shared" si="23"/>
        <v>miércoles</v>
      </c>
      <c r="F49" s="18" t="s">
        <v>105</v>
      </c>
      <c r="G49" s="18" t="s">
        <v>60</v>
      </c>
      <c r="H49" s="18" t="s">
        <v>61</v>
      </c>
      <c r="I49" s="32" t="s">
        <v>43</v>
      </c>
      <c r="J49" s="83">
        <v>2</v>
      </c>
      <c r="K49" s="23">
        <v>54</v>
      </c>
      <c r="L49" s="19">
        <v>25</v>
      </c>
      <c r="M49" s="20">
        <f t="shared" si="19"/>
        <v>1.35</v>
      </c>
      <c r="N49" s="21">
        <v>5</v>
      </c>
      <c r="O49" s="22">
        <f t="shared" si="20"/>
        <v>10</v>
      </c>
      <c r="P49" s="22">
        <f t="shared" si="21"/>
        <v>10</v>
      </c>
    </row>
    <row r="50" spans="1:16" hidden="1">
      <c r="A50" s="8"/>
      <c r="B50" s="17">
        <v>45245</v>
      </c>
      <c r="C50" s="18">
        <f t="shared" si="22"/>
        <v>46</v>
      </c>
      <c r="D50" s="17" t="s">
        <v>20</v>
      </c>
      <c r="E50" s="18" t="str">
        <f t="shared" si="23"/>
        <v>miércoles</v>
      </c>
      <c r="F50" s="18" t="s">
        <v>105</v>
      </c>
      <c r="G50" s="18" t="s">
        <v>74</v>
      </c>
      <c r="H50" s="18" t="s">
        <v>75</v>
      </c>
      <c r="I50" s="32" t="s">
        <v>43</v>
      </c>
      <c r="J50" s="83">
        <v>7</v>
      </c>
      <c r="K50" s="23">
        <v>392</v>
      </c>
      <c r="L50" s="19">
        <v>13.62</v>
      </c>
      <c r="M50" s="20">
        <f t="shared" si="19"/>
        <v>5.3390399999999998</v>
      </c>
      <c r="N50" s="21">
        <v>5</v>
      </c>
      <c r="O50" s="22">
        <f t="shared" si="20"/>
        <v>35</v>
      </c>
      <c r="P50" s="22">
        <f t="shared" si="21"/>
        <v>35</v>
      </c>
    </row>
    <row r="51" spans="1:16" hidden="1">
      <c r="A51" s="8"/>
      <c r="B51" s="17">
        <v>45245</v>
      </c>
      <c r="C51" s="18">
        <f t="shared" si="22"/>
        <v>46</v>
      </c>
      <c r="D51" s="17" t="s">
        <v>20</v>
      </c>
      <c r="E51" s="18" t="str">
        <f t="shared" si="23"/>
        <v>miércoles</v>
      </c>
      <c r="F51" s="18" t="s">
        <v>105</v>
      </c>
      <c r="G51" s="18" t="s">
        <v>62</v>
      </c>
      <c r="H51" s="18" t="s">
        <v>63</v>
      </c>
      <c r="I51" s="32" t="s">
        <v>43</v>
      </c>
      <c r="J51" s="83">
        <v>1</v>
      </c>
      <c r="K51" s="23">
        <v>27</v>
      </c>
      <c r="L51" s="19">
        <v>25</v>
      </c>
      <c r="M51" s="20">
        <f t="shared" si="19"/>
        <v>0.67500000000000004</v>
      </c>
      <c r="N51" s="21">
        <v>5</v>
      </c>
      <c r="O51" s="22">
        <f t="shared" si="20"/>
        <v>5</v>
      </c>
      <c r="P51" s="22">
        <f t="shared" si="21"/>
        <v>5</v>
      </c>
    </row>
    <row r="52" spans="1:16" hidden="1">
      <c r="A52" s="8"/>
      <c r="B52" s="17">
        <v>45245</v>
      </c>
      <c r="C52" s="18">
        <f t="shared" si="22"/>
        <v>46</v>
      </c>
      <c r="D52" s="17" t="s">
        <v>20</v>
      </c>
      <c r="E52" s="18" t="str">
        <f t="shared" si="23"/>
        <v>miércoles</v>
      </c>
      <c r="F52" s="18" t="s">
        <v>105</v>
      </c>
      <c r="G52" s="18" t="s">
        <v>36</v>
      </c>
      <c r="H52" s="18" t="s">
        <v>37</v>
      </c>
      <c r="I52" s="32" t="s">
        <v>43</v>
      </c>
      <c r="J52" s="83">
        <v>1</v>
      </c>
      <c r="K52" s="23">
        <v>27</v>
      </c>
      <c r="L52" s="19">
        <v>25</v>
      </c>
      <c r="M52" s="20">
        <f t="shared" si="19"/>
        <v>0.67500000000000004</v>
      </c>
      <c r="N52" s="21">
        <v>5</v>
      </c>
      <c r="O52" s="22">
        <f t="shared" si="20"/>
        <v>5</v>
      </c>
      <c r="P52" s="22">
        <f t="shared" si="21"/>
        <v>5</v>
      </c>
    </row>
    <row r="53" spans="1:16" hidden="1">
      <c r="A53" s="8"/>
      <c r="B53" s="17">
        <v>45245</v>
      </c>
      <c r="C53" s="18">
        <f t="shared" si="22"/>
        <v>46</v>
      </c>
      <c r="D53" s="17" t="s">
        <v>20</v>
      </c>
      <c r="E53" s="18" t="str">
        <f t="shared" si="23"/>
        <v>miércoles</v>
      </c>
      <c r="F53" s="18" t="s">
        <v>105</v>
      </c>
      <c r="G53" s="18" t="s">
        <v>66</v>
      </c>
      <c r="H53" s="18" t="s">
        <v>67</v>
      </c>
      <c r="I53" s="32" t="s">
        <v>43</v>
      </c>
      <c r="J53" s="83">
        <v>2</v>
      </c>
      <c r="K53" s="23">
        <v>300</v>
      </c>
      <c r="L53" s="19">
        <v>4.54</v>
      </c>
      <c r="M53" s="20">
        <f t="shared" si="19"/>
        <v>1.3620000000000001</v>
      </c>
      <c r="N53" s="21">
        <v>5</v>
      </c>
      <c r="O53" s="22">
        <f t="shared" si="20"/>
        <v>10</v>
      </c>
      <c r="P53" s="22">
        <f t="shared" si="21"/>
        <v>10</v>
      </c>
    </row>
    <row r="54" spans="1:16" hidden="1">
      <c r="A54" s="8"/>
      <c r="B54" s="17">
        <v>45245</v>
      </c>
      <c r="C54" s="18">
        <f t="shared" si="22"/>
        <v>46</v>
      </c>
      <c r="D54" s="17" t="s">
        <v>20</v>
      </c>
      <c r="E54" s="18" t="str">
        <f t="shared" si="23"/>
        <v>miércoles</v>
      </c>
      <c r="F54" s="18" t="s">
        <v>105</v>
      </c>
      <c r="G54" s="18" t="s">
        <v>68</v>
      </c>
      <c r="H54" s="18" t="s">
        <v>69</v>
      </c>
      <c r="I54" s="32" t="s">
        <v>43</v>
      </c>
      <c r="J54" s="83">
        <v>1</v>
      </c>
      <c r="K54" s="23">
        <v>96</v>
      </c>
      <c r="L54" s="19">
        <v>9.08</v>
      </c>
      <c r="M54" s="20">
        <f t="shared" si="19"/>
        <v>0.87168000000000001</v>
      </c>
      <c r="N54" s="21">
        <v>5</v>
      </c>
      <c r="O54" s="22">
        <f t="shared" si="20"/>
        <v>5</v>
      </c>
      <c r="P54" s="22">
        <f t="shared" si="21"/>
        <v>5</v>
      </c>
    </row>
    <row r="55" spans="1:16" hidden="1">
      <c r="A55" s="8"/>
      <c r="B55" s="17">
        <v>45250</v>
      </c>
      <c r="C55" s="18">
        <f t="shared" si="22"/>
        <v>47</v>
      </c>
      <c r="D55" s="17" t="s">
        <v>20</v>
      </c>
      <c r="E55" s="18" t="str">
        <f t="shared" si="23"/>
        <v>lunes</v>
      </c>
      <c r="F55" s="18" t="s">
        <v>106</v>
      </c>
      <c r="G55" s="18" t="s">
        <v>72</v>
      </c>
      <c r="H55" s="18" t="s">
        <v>73</v>
      </c>
      <c r="I55" s="32" t="s">
        <v>43</v>
      </c>
      <c r="J55" s="83">
        <v>3</v>
      </c>
      <c r="K55" s="23">
        <v>81</v>
      </c>
      <c r="L55" s="19">
        <v>22.7</v>
      </c>
      <c r="M55" s="20">
        <f t="shared" si="19"/>
        <v>1.8387</v>
      </c>
      <c r="N55" s="21">
        <v>5</v>
      </c>
      <c r="O55" s="22">
        <f t="shared" si="20"/>
        <v>15</v>
      </c>
      <c r="P55" s="22">
        <f t="shared" si="21"/>
        <v>15</v>
      </c>
    </row>
    <row r="56" spans="1:16" hidden="1">
      <c r="A56" s="8"/>
      <c r="B56" s="17">
        <v>45250</v>
      </c>
      <c r="C56" s="18">
        <f t="shared" si="22"/>
        <v>47</v>
      </c>
      <c r="D56" s="17" t="s">
        <v>20</v>
      </c>
      <c r="E56" s="18" t="str">
        <f t="shared" si="23"/>
        <v>lunes</v>
      </c>
      <c r="F56" s="18" t="s">
        <v>106</v>
      </c>
      <c r="G56" s="18" t="s">
        <v>52</v>
      </c>
      <c r="H56" s="18" t="s">
        <v>53</v>
      </c>
      <c r="I56" s="32" t="s">
        <v>43</v>
      </c>
      <c r="J56" s="83">
        <v>0</v>
      </c>
      <c r="K56" s="23">
        <v>10</v>
      </c>
      <c r="L56" s="19">
        <v>4.54</v>
      </c>
      <c r="M56" s="20">
        <f t="shared" si="19"/>
        <v>4.5399999999999996E-2</v>
      </c>
      <c r="N56" s="21">
        <v>5</v>
      </c>
      <c r="O56" s="22">
        <f t="shared" ref="O56:O57" si="24">+N56*J56</f>
        <v>0</v>
      </c>
      <c r="P56" s="22">
        <f t="shared" ref="P56:P57" si="25">+SUM(O56)</f>
        <v>0</v>
      </c>
    </row>
    <row r="57" spans="1:16" hidden="1">
      <c r="A57" s="8"/>
      <c r="B57" s="17">
        <v>45250</v>
      </c>
      <c r="C57" s="18">
        <f t="shared" ref="C57:C90" si="26">+WEEKNUM(B57)</f>
        <v>47</v>
      </c>
      <c r="D57" s="17" t="s">
        <v>20</v>
      </c>
      <c r="E57" s="18" t="str">
        <f t="shared" ref="E57:E90" si="27">+TEXT(B57,"dddd")</f>
        <v>lunes</v>
      </c>
      <c r="F57" s="18" t="s">
        <v>106</v>
      </c>
      <c r="G57" s="18" t="s">
        <v>110</v>
      </c>
      <c r="H57" s="18" t="s">
        <v>111</v>
      </c>
      <c r="I57" s="32" t="s">
        <v>43</v>
      </c>
      <c r="J57" s="83">
        <v>0</v>
      </c>
      <c r="K57" s="23">
        <v>52</v>
      </c>
      <c r="L57" s="19">
        <v>4.54</v>
      </c>
      <c r="M57" s="20">
        <f t="shared" si="19"/>
        <v>0.23608000000000001</v>
      </c>
      <c r="N57" s="21">
        <v>5</v>
      </c>
      <c r="O57" s="22">
        <f t="shared" si="24"/>
        <v>0</v>
      </c>
      <c r="P57" s="22">
        <f t="shared" si="25"/>
        <v>0</v>
      </c>
    </row>
    <row r="58" spans="1:16" hidden="1">
      <c r="A58" s="8"/>
      <c r="B58" s="17">
        <v>45250</v>
      </c>
      <c r="C58" s="18">
        <f t="shared" si="26"/>
        <v>47</v>
      </c>
      <c r="D58" s="17" t="s">
        <v>20</v>
      </c>
      <c r="E58" s="18" t="str">
        <f t="shared" si="27"/>
        <v>lunes</v>
      </c>
      <c r="F58" s="18" t="s">
        <v>106</v>
      </c>
      <c r="G58" s="18" t="s">
        <v>112</v>
      </c>
      <c r="H58" s="18" t="s">
        <v>113</v>
      </c>
      <c r="I58" s="32" t="s">
        <v>43</v>
      </c>
      <c r="J58" s="83">
        <v>0</v>
      </c>
      <c r="K58" s="23">
        <v>4</v>
      </c>
      <c r="L58" s="19">
        <v>4.54</v>
      </c>
      <c r="M58" s="20">
        <f t="shared" si="19"/>
        <v>1.8159999999999999E-2</v>
      </c>
      <c r="N58" s="21">
        <v>5</v>
      </c>
      <c r="O58" s="22">
        <f t="shared" ref="O58:O90" si="28">+N58*J58</f>
        <v>0</v>
      </c>
      <c r="P58" s="22">
        <f t="shared" ref="P58:P90" si="29">+SUM(O58)</f>
        <v>0</v>
      </c>
    </row>
    <row r="59" spans="1:16" hidden="1">
      <c r="A59" s="8"/>
      <c r="B59" s="17">
        <v>45250</v>
      </c>
      <c r="C59" s="18">
        <f t="shared" si="26"/>
        <v>47</v>
      </c>
      <c r="D59" s="17" t="s">
        <v>20</v>
      </c>
      <c r="E59" s="18" t="str">
        <f t="shared" si="27"/>
        <v>lunes</v>
      </c>
      <c r="F59" s="18" t="s">
        <v>106</v>
      </c>
      <c r="G59" s="18" t="s">
        <v>54</v>
      </c>
      <c r="H59" s="18" t="s">
        <v>55</v>
      </c>
      <c r="I59" s="32" t="s">
        <v>43</v>
      </c>
      <c r="J59" s="83">
        <v>0</v>
      </c>
      <c r="K59" s="23">
        <v>14</v>
      </c>
      <c r="L59" s="19">
        <v>4.54</v>
      </c>
      <c r="M59" s="20">
        <f t="shared" si="19"/>
        <v>6.3560000000000005E-2</v>
      </c>
      <c r="N59" s="21">
        <v>5</v>
      </c>
      <c r="O59" s="22">
        <f t="shared" si="28"/>
        <v>0</v>
      </c>
      <c r="P59" s="22">
        <f t="shared" si="29"/>
        <v>0</v>
      </c>
    </row>
    <row r="60" spans="1:16" hidden="1">
      <c r="A60" s="8"/>
      <c r="B60" s="17">
        <v>45250</v>
      </c>
      <c r="C60" s="18">
        <f t="shared" si="26"/>
        <v>47</v>
      </c>
      <c r="D60" s="17" t="s">
        <v>20</v>
      </c>
      <c r="E60" s="18" t="str">
        <f t="shared" si="27"/>
        <v>lunes</v>
      </c>
      <c r="F60" s="18" t="s">
        <v>106</v>
      </c>
      <c r="G60" s="18" t="s">
        <v>56</v>
      </c>
      <c r="H60" s="18" t="s">
        <v>57</v>
      </c>
      <c r="I60" s="32" t="s">
        <v>43</v>
      </c>
      <c r="J60" s="83">
        <v>1</v>
      </c>
      <c r="K60" s="23">
        <v>63</v>
      </c>
      <c r="L60" s="19">
        <v>4.54</v>
      </c>
      <c r="M60" s="20">
        <f t="shared" si="19"/>
        <v>0.28602</v>
      </c>
      <c r="N60" s="21">
        <v>5</v>
      </c>
      <c r="O60" s="22">
        <f t="shared" si="28"/>
        <v>5</v>
      </c>
      <c r="P60" s="22">
        <f t="shared" si="29"/>
        <v>5</v>
      </c>
    </row>
    <row r="61" spans="1:16" hidden="1">
      <c r="A61" s="8"/>
      <c r="B61" s="17">
        <v>45250</v>
      </c>
      <c r="C61" s="18">
        <f t="shared" si="26"/>
        <v>47</v>
      </c>
      <c r="D61" s="17" t="s">
        <v>20</v>
      </c>
      <c r="E61" s="18" t="str">
        <f t="shared" si="27"/>
        <v>lunes</v>
      </c>
      <c r="F61" s="18" t="s">
        <v>106</v>
      </c>
      <c r="G61" s="18" t="s">
        <v>58</v>
      </c>
      <c r="H61" s="18" t="s">
        <v>59</v>
      </c>
      <c r="I61" s="32" t="s">
        <v>43</v>
      </c>
      <c r="J61" s="83">
        <v>1</v>
      </c>
      <c r="K61" s="23">
        <v>31</v>
      </c>
      <c r="L61" s="19">
        <v>4.54</v>
      </c>
      <c r="M61" s="20">
        <f t="shared" si="19"/>
        <v>0.14074</v>
      </c>
      <c r="N61" s="21">
        <v>5</v>
      </c>
      <c r="O61" s="22">
        <f t="shared" si="28"/>
        <v>5</v>
      </c>
      <c r="P61" s="22">
        <f t="shared" si="29"/>
        <v>5</v>
      </c>
    </row>
    <row r="62" spans="1:16" hidden="1">
      <c r="A62" s="8"/>
      <c r="B62" s="17">
        <v>45250</v>
      </c>
      <c r="C62" s="18">
        <f t="shared" si="26"/>
        <v>47</v>
      </c>
      <c r="D62" s="17" t="s">
        <v>20</v>
      </c>
      <c r="E62" s="18" t="str">
        <f t="shared" si="27"/>
        <v>lunes</v>
      </c>
      <c r="F62" s="18" t="s">
        <v>106</v>
      </c>
      <c r="G62" s="18" t="s">
        <v>114</v>
      </c>
      <c r="H62" s="18" t="s">
        <v>115</v>
      </c>
      <c r="I62" s="32" t="s">
        <v>43</v>
      </c>
      <c r="J62" s="83">
        <v>1</v>
      </c>
      <c r="K62" s="23">
        <v>129</v>
      </c>
      <c r="L62" s="19">
        <v>4.54</v>
      </c>
      <c r="M62" s="20">
        <f t="shared" si="19"/>
        <v>0.58565999999999996</v>
      </c>
      <c r="N62" s="21">
        <v>5</v>
      </c>
      <c r="O62" s="22">
        <f t="shared" si="28"/>
        <v>5</v>
      </c>
      <c r="P62" s="22">
        <f t="shared" si="29"/>
        <v>5</v>
      </c>
    </row>
    <row r="63" spans="1:16" hidden="1">
      <c r="A63" s="8"/>
      <c r="B63" s="17">
        <v>45250</v>
      </c>
      <c r="C63" s="18">
        <f t="shared" si="26"/>
        <v>47</v>
      </c>
      <c r="D63" s="17" t="s">
        <v>20</v>
      </c>
      <c r="E63" s="18" t="str">
        <f t="shared" si="27"/>
        <v>lunes</v>
      </c>
      <c r="F63" s="18" t="s">
        <v>106</v>
      </c>
      <c r="G63" s="18" t="s">
        <v>116</v>
      </c>
      <c r="H63" s="18" t="s">
        <v>117</v>
      </c>
      <c r="I63" s="32" t="s">
        <v>43</v>
      </c>
      <c r="J63" s="83">
        <v>0</v>
      </c>
      <c r="K63" s="23">
        <v>5</v>
      </c>
      <c r="L63" s="19">
        <v>4.54</v>
      </c>
      <c r="M63" s="20">
        <f t="shared" si="19"/>
        <v>2.2699999999999998E-2</v>
      </c>
      <c r="N63" s="21">
        <v>5</v>
      </c>
      <c r="O63" s="22">
        <f t="shared" si="28"/>
        <v>0</v>
      </c>
      <c r="P63" s="22">
        <f t="shared" si="29"/>
        <v>0</v>
      </c>
    </row>
    <row r="64" spans="1:16" hidden="1">
      <c r="A64" s="8"/>
      <c r="B64" s="17">
        <v>45250</v>
      </c>
      <c r="C64" s="18">
        <f t="shared" si="26"/>
        <v>47</v>
      </c>
      <c r="D64" s="17" t="s">
        <v>20</v>
      </c>
      <c r="E64" s="18" t="str">
        <f t="shared" si="27"/>
        <v>lunes</v>
      </c>
      <c r="F64" s="18" t="s">
        <v>106</v>
      </c>
      <c r="G64" s="18" t="s">
        <v>118</v>
      </c>
      <c r="H64" s="18" t="s">
        <v>119</v>
      </c>
      <c r="I64" s="32" t="s">
        <v>43</v>
      </c>
      <c r="J64" s="83">
        <v>1</v>
      </c>
      <c r="K64" s="23">
        <v>119</v>
      </c>
      <c r="L64" s="19">
        <v>4.54</v>
      </c>
      <c r="M64" s="20">
        <f t="shared" si="19"/>
        <v>0.54025999999999996</v>
      </c>
      <c r="N64" s="21">
        <v>5</v>
      </c>
      <c r="O64" s="22">
        <f t="shared" si="28"/>
        <v>5</v>
      </c>
      <c r="P64" s="22">
        <f t="shared" si="29"/>
        <v>5</v>
      </c>
    </row>
    <row r="65" spans="1:16" hidden="1">
      <c r="A65" s="8"/>
      <c r="B65" s="17">
        <v>45250</v>
      </c>
      <c r="C65" s="18">
        <f t="shared" si="26"/>
        <v>47</v>
      </c>
      <c r="D65" s="17" t="s">
        <v>20</v>
      </c>
      <c r="E65" s="18" t="str">
        <f t="shared" si="27"/>
        <v>lunes</v>
      </c>
      <c r="F65" s="18" t="s">
        <v>106</v>
      </c>
      <c r="G65" s="18" t="s">
        <v>64</v>
      </c>
      <c r="H65" s="18" t="s">
        <v>65</v>
      </c>
      <c r="I65" s="32" t="s">
        <v>43</v>
      </c>
      <c r="J65" s="83">
        <v>1</v>
      </c>
      <c r="K65" s="23">
        <v>16</v>
      </c>
      <c r="L65" s="19">
        <v>4.54</v>
      </c>
      <c r="M65" s="20">
        <f t="shared" si="19"/>
        <v>7.2639999999999996E-2</v>
      </c>
      <c r="N65" s="21">
        <v>5</v>
      </c>
      <c r="O65" s="22">
        <f t="shared" si="28"/>
        <v>5</v>
      </c>
      <c r="P65" s="22">
        <f t="shared" si="29"/>
        <v>5</v>
      </c>
    </row>
    <row r="66" spans="1:16" hidden="1">
      <c r="A66" s="8"/>
      <c r="B66" s="17">
        <v>45250</v>
      </c>
      <c r="C66" s="18">
        <f t="shared" si="26"/>
        <v>47</v>
      </c>
      <c r="D66" s="17" t="s">
        <v>20</v>
      </c>
      <c r="E66" s="18" t="str">
        <f t="shared" si="27"/>
        <v>lunes</v>
      </c>
      <c r="F66" s="18" t="s">
        <v>106</v>
      </c>
      <c r="G66" s="18" t="s">
        <v>31</v>
      </c>
      <c r="H66" s="18" t="s">
        <v>32</v>
      </c>
      <c r="I66" s="32" t="s">
        <v>43</v>
      </c>
      <c r="J66" s="83">
        <v>3</v>
      </c>
      <c r="K66" s="23">
        <v>78</v>
      </c>
      <c r="L66" s="19">
        <v>25</v>
      </c>
      <c r="M66" s="20">
        <f t="shared" si="19"/>
        <v>1.95</v>
      </c>
      <c r="N66" s="21">
        <v>5</v>
      </c>
      <c r="O66" s="22">
        <f t="shared" si="28"/>
        <v>15</v>
      </c>
      <c r="P66" s="22">
        <f t="shared" si="29"/>
        <v>15</v>
      </c>
    </row>
    <row r="67" spans="1:16" hidden="1">
      <c r="A67" s="8"/>
      <c r="B67" s="17">
        <v>45250</v>
      </c>
      <c r="C67" s="18">
        <f t="shared" si="26"/>
        <v>47</v>
      </c>
      <c r="D67" s="17" t="s">
        <v>20</v>
      </c>
      <c r="E67" s="18" t="str">
        <f t="shared" si="27"/>
        <v>lunes</v>
      </c>
      <c r="F67" s="18" t="s">
        <v>106</v>
      </c>
      <c r="G67" s="18" t="s">
        <v>38</v>
      </c>
      <c r="H67" s="18" t="s">
        <v>39</v>
      </c>
      <c r="I67" s="32" t="s">
        <v>43</v>
      </c>
      <c r="J67" s="83">
        <v>2</v>
      </c>
      <c r="K67" s="23">
        <v>108</v>
      </c>
      <c r="L67" s="19">
        <v>25</v>
      </c>
      <c r="M67" s="20">
        <f t="shared" si="19"/>
        <v>2.7</v>
      </c>
      <c r="N67" s="21">
        <v>5</v>
      </c>
      <c r="O67" s="22">
        <f t="shared" si="28"/>
        <v>10</v>
      </c>
      <c r="P67" s="22">
        <f t="shared" si="29"/>
        <v>10</v>
      </c>
    </row>
    <row r="68" spans="1:16" hidden="1">
      <c r="A68" s="8"/>
      <c r="B68" s="17">
        <v>45250</v>
      </c>
      <c r="C68" s="18">
        <f t="shared" si="26"/>
        <v>47</v>
      </c>
      <c r="D68" s="17" t="s">
        <v>20</v>
      </c>
      <c r="E68" s="18" t="str">
        <f t="shared" si="27"/>
        <v>lunes</v>
      </c>
      <c r="F68" s="18" t="s">
        <v>106</v>
      </c>
      <c r="G68" s="18" t="s">
        <v>33</v>
      </c>
      <c r="H68" s="18" t="s">
        <v>34</v>
      </c>
      <c r="I68" s="32" t="s">
        <v>43</v>
      </c>
      <c r="J68" s="83">
        <v>3</v>
      </c>
      <c r="K68" s="23">
        <v>81</v>
      </c>
      <c r="L68" s="19">
        <v>25</v>
      </c>
      <c r="M68" s="20">
        <f t="shared" si="19"/>
        <v>2.0249999999999999</v>
      </c>
      <c r="N68" s="21">
        <v>5</v>
      </c>
      <c r="O68" s="22">
        <f t="shared" si="28"/>
        <v>15</v>
      </c>
      <c r="P68" s="22">
        <f t="shared" si="29"/>
        <v>15</v>
      </c>
    </row>
    <row r="69" spans="1:16" hidden="1">
      <c r="A69" s="8"/>
      <c r="B69" s="17">
        <v>45250</v>
      </c>
      <c r="C69" s="18">
        <f t="shared" si="26"/>
        <v>47</v>
      </c>
      <c r="D69" s="17" t="s">
        <v>20</v>
      </c>
      <c r="E69" s="18" t="str">
        <f t="shared" si="27"/>
        <v>lunes</v>
      </c>
      <c r="F69" s="18" t="s">
        <v>106</v>
      </c>
      <c r="G69" s="18" t="s">
        <v>36</v>
      </c>
      <c r="H69" s="18" t="s">
        <v>37</v>
      </c>
      <c r="I69" s="32" t="s">
        <v>43</v>
      </c>
      <c r="J69" s="83">
        <v>3</v>
      </c>
      <c r="K69" s="23">
        <v>81</v>
      </c>
      <c r="L69" s="19">
        <v>25</v>
      </c>
      <c r="M69" s="20">
        <f t="shared" si="19"/>
        <v>2.0249999999999999</v>
      </c>
      <c r="N69" s="21">
        <v>5</v>
      </c>
      <c r="O69" s="22">
        <f t="shared" si="28"/>
        <v>15</v>
      </c>
      <c r="P69" s="22">
        <f t="shared" si="29"/>
        <v>15</v>
      </c>
    </row>
    <row r="70" spans="1:16" hidden="1">
      <c r="A70" s="8"/>
      <c r="B70" s="17">
        <v>45250</v>
      </c>
      <c r="C70" s="18">
        <f t="shared" si="26"/>
        <v>47</v>
      </c>
      <c r="D70" s="17" t="s">
        <v>20</v>
      </c>
      <c r="E70" s="18" t="str">
        <f t="shared" si="27"/>
        <v>lunes</v>
      </c>
      <c r="F70" s="18" t="s">
        <v>106</v>
      </c>
      <c r="G70" s="18" t="s">
        <v>120</v>
      </c>
      <c r="H70" s="18" t="s">
        <v>121</v>
      </c>
      <c r="I70" s="32" t="s">
        <v>43</v>
      </c>
      <c r="J70" s="83">
        <v>1</v>
      </c>
      <c r="K70" s="23">
        <v>26</v>
      </c>
      <c r="L70" s="19">
        <v>25</v>
      </c>
      <c r="M70" s="20">
        <f t="shared" si="19"/>
        <v>0.65</v>
      </c>
      <c r="N70" s="21">
        <v>5</v>
      </c>
      <c r="O70" s="22">
        <f t="shared" si="28"/>
        <v>5</v>
      </c>
      <c r="P70" s="22">
        <f t="shared" si="29"/>
        <v>5</v>
      </c>
    </row>
    <row r="71" spans="1:16" hidden="1">
      <c r="A71" s="8"/>
      <c r="B71" s="17">
        <v>45250</v>
      </c>
      <c r="C71" s="18">
        <f t="shared" si="26"/>
        <v>47</v>
      </c>
      <c r="D71" s="17" t="s">
        <v>20</v>
      </c>
      <c r="E71" s="18" t="str">
        <f t="shared" si="27"/>
        <v>lunes</v>
      </c>
      <c r="F71" s="18" t="s">
        <v>106</v>
      </c>
      <c r="G71" s="18" t="s">
        <v>40</v>
      </c>
      <c r="H71" s="18" t="s">
        <v>41</v>
      </c>
      <c r="I71" s="32" t="s">
        <v>43</v>
      </c>
      <c r="J71" s="83">
        <v>1</v>
      </c>
      <c r="K71" s="23">
        <v>27</v>
      </c>
      <c r="L71" s="19">
        <v>25</v>
      </c>
      <c r="M71" s="20">
        <f t="shared" si="19"/>
        <v>0.67500000000000004</v>
      </c>
      <c r="N71" s="21">
        <v>5</v>
      </c>
      <c r="O71" s="22">
        <f t="shared" si="28"/>
        <v>5</v>
      </c>
      <c r="P71" s="22">
        <f t="shared" si="29"/>
        <v>5</v>
      </c>
    </row>
    <row r="72" spans="1:16" hidden="1">
      <c r="A72" s="8"/>
      <c r="B72" s="17">
        <v>45250</v>
      </c>
      <c r="C72" s="18">
        <f t="shared" si="26"/>
        <v>47</v>
      </c>
      <c r="D72" s="17" t="s">
        <v>20</v>
      </c>
      <c r="E72" s="18" t="str">
        <f t="shared" si="27"/>
        <v>lunes</v>
      </c>
      <c r="F72" s="18" t="s">
        <v>106</v>
      </c>
      <c r="G72" s="18" t="s">
        <v>68</v>
      </c>
      <c r="H72" s="18" t="s">
        <v>69</v>
      </c>
      <c r="I72" s="32" t="s">
        <v>43</v>
      </c>
      <c r="J72" s="83">
        <v>3</v>
      </c>
      <c r="K72" s="23">
        <v>288</v>
      </c>
      <c r="L72" s="19">
        <v>9.08</v>
      </c>
      <c r="M72" s="20">
        <f t="shared" si="19"/>
        <v>2.61504</v>
      </c>
      <c r="N72" s="21">
        <v>5</v>
      </c>
      <c r="O72" s="22">
        <f t="shared" si="28"/>
        <v>15</v>
      </c>
      <c r="P72" s="22">
        <f t="shared" si="29"/>
        <v>15</v>
      </c>
    </row>
    <row r="73" spans="1:16" hidden="1">
      <c r="A73" s="8"/>
      <c r="B73" s="17">
        <v>45251</v>
      </c>
      <c r="C73" s="18">
        <f t="shared" si="26"/>
        <v>47</v>
      </c>
      <c r="D73" s="17" t="s">
        <v>20</v>
      </c>
      <c r="E73" s="18" t="str">
        <f t="shared" si="27"/>
        <v>martes</v>
      </c>
      <c r="F73" s="18" t="s">
        <v>107</v>
      </c>
      <c r="G73" s="18" t="s">
        <v>42</v>
      </c>
      <c r="H73" s="18" t="s">
        <v>122</v>
      </c>
      <c r="I73" s="32" t="s">
        <v>43</v>
      </c>
      <c r="J73" s="83">
        <v>2</v>
      </c>
      <c r="K73" s="23">
        <v>51</v>
      </c>
      <c r="L73" s="19">
        <v>22.7</v>
      </c>
      <c r="M73" s="20">
        <f t="shared" si="19"/>
        <v>1.1577</v>
      </c>
      <c r="N73" s="21">
        <v>5</v>
      </c>
      <c r="O73" s="22">
        <f t="shared" si="28"/>
        <v>10</v>
      </c>
      <c r="P73" s="22">
        <f t="shared" si="29"/>
        <v>10</v>
      </c>
    </row>
    <row r="74" spans="1:16" hidden="1">
      <c r="A74" s="8"/>
      <c r="B74" s="17">
        <v>45251</v>
      </c>
      <c r="C74" s="18">
        <f t="shared" si="26"/>
        <v>47</v>
      </c>
      <c r="D74" s="17" t="s">
        <v>20</v>
      </c>
      <c r="E74" s="18" t="str">
        <f t="shared" si="27"/>
        <v>martes</v>
      </c>
      <c r="F74" s="18" t="s">
        <v>107</v>
      </c>
      <c r="G74" s="18" t="s">
        <v>38</v>
      </c>
      <c r="H74" s="18" t="s">
        <v>39</v>
      </c>
      <c r="I74" s="32" t="s">
        <v>43</v>
      </c>
      <c r="J74" s="83">
        <v>16</v>
      </c>
      <c r="K74" s="23">
        <v>393</v>
      </c>
      <c r="L74" s="19">
        <v>25</v>
      </c>
      <c r="M74" s="20">
        <f t="shared" si="19"/>
        <v>9.8249999999999993</v>
      </c>
      <c r="N74" s="21">
        <v>5</v>
      </c>
      <c r="O74" s="22">
        <f t="shared" si="28"/>
        <v>80</v>
      </c>
      <c r="P74" s="22">
        <f t="shared" si="29"/>
        <v>80</v>
      </c>
    </row>
    <row r="75" spans="1:16" hidden="1">
      <c r="A75" s="8"/>
      <c r="B75" s="17">
        <v>45251</v>
      </c>
      <c r="C75" s="18">
        <f t="shared" si="26"/>
        <v>47</v>
      </c>
      <c r="D75" s="17" t="s">
        <v>20</v>
      </c>
      <c r="E75" s="18" t="str">
        <f t="shared" si="27"/>
        <v>martes</v>
      </c>
      <c r="F75" s="18" t="s">
        <v>107</v>
      </c>
      <c r="G75" s="18" t="s">
        <v>33</v>
      </c>
      <c r="H75" s="18" t="s">
        <v>34</v>
      </c>
      <c r="I75" s="32" t="s">
        <v>43</v>
      </c>
      <c r="J75" s="83">
        <v>1</v>
      </c>
      <c r="K75" s="23">
        <v>24</v>
      </c>
      <c r="L75" s="19">
        <v>25</v>
      </c>
      <c r="M75" s="20">
        <f t="shared" si="19"/>
        <v>0.6</v>
      </c>
      <c r="N75" s="21">
        <v>5</v>
      </c>
      <c r="O75" s="22">
        <f t="shared" si="28"/>
        <v>5</v>
      </c>
      <c r="P75" s="22">
        <f t="shared" si="29"/>
        <v>5</v>
      </c>
    </row>
    <row r="76" spans="1:16" hidden="1">
      <c r="A76" s="8"/>
      <c r="B76" s="17">
        <v>45251</v>
      </c>
      <c r="C76" s="18">
        <f t="shared" si="26"/>
        <v>47</v>
      </c>
      <c r="D76" s="17" t="s">
        <v>20</v>
      </c>
      <c r="E76" s="18" t="str">
        <f t="shared" si="27"/>
        <v>martes</v>
      </c>
      <c r="F76" s="18" t="s">
        <v>107</v>
      </c>
      <c r="G76" s="18" t="s">
        <v>36</v>
      </c>
      <c r="H76" s="18" t="s">
        <v>37</v>
      </c>
      <c r="I76" s="32" t="s">
        <v>43</v>
      </c>
      <c r="J76" s="83">
        <v>3</v>
      </c>
      <c r="K76" s="23">
        <v>72</v>
      </c>
      <c r="L76" s="19">
        <v>25</v>
      </c>
      <c r="M76" s="20">
        <f t="shared" si="19"/>
        <v>1.8</v>
      </c>
      <c r="N76" s="21">
        <v>5</v>
      </c>
      <c r="O76" s="22">
        <f t="shared" si="28"/>
        <v>15</v>
      </c>
      <c r="P76" s="22">
        <f t="shared" si="29"/>
        <v>15</v>
      </c>
    </row>
    <row r="77" spans="1:16" hidden="1">
      <c r="A77" s="8"/>
      <c r="B77" s="17">
        <v>45251</v>
      </c>
      <c r="C77" s="18">
        <f t="shared" si="26"/>
        <v>47</v>
      </c>
      <c r="D77" s="17" t="s">
        <v>20</v>
      </c>
      <c r="E77" s="18" t="str">
        <f t="shared" si="27"/>
        <v>martes</v>
      </c>
      <c r="F77" s="18" t="s">
        <v>107</v>
      </c>
      <c r="G77" s="18" t="s">
        <v>40</v>
      </c>
      <c r="H77" s="18" t="s">
        <v>41</v>
      </c>
      <c r="I77" s="32" t="s">
        <v>43</v>
      </c>
      <c r="J77" s="83">
        <v>2</v>
      </c>
      <c r="K77" s="23">
        <v>51</v>
      </c>
      <c r="L77" s="19">
        <v>25</v>
      </c>
      <c r="M77" s="20">
        <f t="shared" si="19"/>
        <v>1.2749999999999999</v>
      </c>
      <c r="N77" s="21">
        <v>5</v>
      </c>
      <c r="O77" s="22">
        <f t="shared" si="28"/>
        <v>10</v>
      </c>
      <c r="P77" s="22">
        <f t="shared" si="29"/>
        <v>10</v>
      </c>
    </row>
    <row r="78" spans="1:16" hidden="1">
      <c r="A78" s="8"/>
      <c r="B78" s="17">
        <v>45252</v>
      </c>
      <c r="C78" s="18">
        <f t="shared" si="26"/>
        <v>47</v>
      </c>
      <c r="D78" s="17" t="s">
        <v>20</v>
      </c>
      <c r="E78" s="18" t="str">
        <f t="shared" si="27"/>
        <v>miércoles</v>
      </c>
      <c r="F78" s="18" t="s">
        <v>108</v>
      </c>
      <c r="G78" s="18" t="s">
        <v>31</v>
      </c>
      <c r="H78" s="18" t="s">
        <v>32</v>
      </c>
      <c r="I78" s="32" t="s">
        <v>43</v>
      </c>
      <c r="J78" s="83">
        <v>2</v>
      </c>
      <c r="K78" s="23">
        <v>48</v>
      </c>
      <c r="L78" s="19">
        <v>25</v>
      </c>
      <c r="M78" s="20">
        <f t="shared" si="19"/>
        <v>1.2</v>
      </c>
      <c r="N78" s="21">
        <v>5</v>
      </c>
      <c r="O78" s="22">
        <f t="shared" si="28"/>
        <v>10</v>
      </c>
      <c r="P78" s="22">
        <f t="shared" si="29"/>
        <v>10</v>
      </c>
    </row>
    <row r="79" spans="1:16" hidden="1">
      <c r="A79" s="8"/>
      <c r="B79" s="17">
        <v>45252</v>
      </c>
      <c r="C79" s="18">
        <f t="shared" si="26"/>
        <v>47</v>
      </c>
      <c r="D79" s="17" t="s">
        <v>20</v>
      </c>
      <c r="E79" s="18" t="str">
        <f t="shared" si="27"/>
        <v>miércoles</v>
      </c>
      <c r="F79" s="18" t="s">
        <v>108</v>
      </c>
      <c r="G79" s="18" t="s">
        <v>38</v>
      </c>
      <c r="H79" s="18" t="s">
        <v>39</v>
      </c>
      <c r="I79" s="32" t="s">
        <v>43</v>
      </c>
      <c r="J79" s="83">
        <v>5</v>
      </c>
      <c r="K79" s="23">
        <v>123</v>
      </c>
      <c r="L79" s="19">
        <v>25</v>
      </c>
      <c r="M79" s="20">
        <f t="shared" si="19"/>
        <v>3.0750000000000002</v>
      </c>
      <c r="N79" s="21">
        <v>5</v>
      </c>
      <c r="O79" s="22">
        <f t="shared" si="28"/>
        <v>25</v>
      </c>
      <c r="P79" s="22">
        <f t="shared" si="29"/>
        <v>25</v>
      </c>
    </row>
    <row r="80" spans="1:16" hidden="1">
      <c r="A80" s="8"/>
      <c r="B80" s="17">
        <v>45252</v>
      </c>
      <c r="C80" s="18">
        <f t="shared" si="26"/>
        <v>47</v>
      </c>
      <c r="D80" s="17" t="s">
        <v>20</v>
      </c>
      <c r="E80" s="18" t="str">
        <f t="shared" si="27"/>
        <v>miércoles</v>
      </c>
      <c r="F80" s="18" t="s">
        <v>108</v>
      </c>
      <c r="G80" s="18" t="s">
        <v>33</v>
      </c>
      <c r="H80" s="18" t="s">
        <v>34</v>
      </c>
      <c r="I80" s="32" t="s">
        <v>43</v>
      </c>
      <c r="J80" s="83">
        <v>17</v>
      </c>
      <c r="K80" s="23">
        <v>423</v>
      </c>
      <c r="L80" s="19">
        <v>25</v>
      </c>
      <c r="M80" s="20">
        <f t="shared" si="19"/>
        <v>10.574999999999999</v>
      </c>
      <c r="N80" s="21">
        <v>5</v>
      </c>
      <c r="O80" s="22">
        <f t="shared" si="28"/>
        <v>85</v>
      </c>
      <c r="P80" s="22">
        <f t="shared" si="29"/>
        <v>85</v>
      </c>
    </row>
    <row r="81" spans="1:20" hidden="1">
      <c r="A81" s="8"/>
      <c r="B81" s="17">
        <v>45254</v>
      </c>
      <c r="C81" s="18">
        <f t="shared" si="26"/>
        <v>47</v>
      </c>
      <c r="D81" s="17" t="s">
        <v>20</v>
      </c>
      <c r="E81" s="18" t="str">
        <f t="shared" si="27"/>
        <v>viernes</v>
      </c>
      <c r="F81" s="18" t="s">
        <v>109</v>
      </c>
      <c r="G81" s="18" t="s">
        <v>110</v>
      </c>
      <c r="H81" s="18" t="s">
        <v>111</v>
      </c>
      <c r="I81" s="32" t="s">
        <v>43</v>
      </c>
      <c r="J81" s="83">
        <v>1</v>
      </c>
      <c r="K81" s="23">
        <v>125</v>
      </c>
      <c r="L81" s="19">
        <v>4.54</v>
      </c>
      <c r="M81" s="20">
        <f t="shared" si="19"/>
        <v>0.5675</v>
      </c>
      <c r="N81" s="21">
        <v>5</v>
      </c>
      <c r="O81" s="22">
        <f t="shared" si="28"/>
        <v>5</v>
      </c>
      <c r="P81" s="22">
        <f t="shared" si="29"/>
        <v>5</v>
      </c>
    </row>
    <row r="82" spans="1:20" hidden="1">
      <c r="A82" s="8"/>
      <c r="B82" s="17">
        <v>45254</v>
      </c>
      <c r="C82" s="18">
        <f t="shared" si="26"/>
        <v>47</v>
      </c>
      <c r="D82" s="17" t="s">
        <v>20</v>
      </c>
      <c r="E82" s="18" t="str">
        <f t="shared" si="27"/>
        <v>viernes</v>
      </c>
      <c r="F82" s="18" t="s">
        <v>109</v>
      </c>
      <c r="G82" s="18" t="s">
        <v>56</v>
      </c>
      <c r="H82" s="18" t="s">
        <v>57</v>
      </c>
      <c r="I82" s="32" t="s">
        <v>43</v>
      </c>
      <c r="J82" s="83">
        <v>1</v>
      </c>
      <c r="K82" s="23">
        <v>49</v>
      </c>
      <c r="L82" s="19">
        <v>4.54</v>
      </c>
      <c r="M82" s="20">
        <f t="shared" si="19"/>
        <v>0.22246000000000002</v>
      </c>
      <c r="N82" s="21">
        <v>5</v>
      </c>
      <c r="O82" s="22">
        <f t="shared" si="28"/>
        <v>5</v>
      </c>
      <c r="P82" s="22">
        <f t="shared" si="29"/>
        <v>5</v>
      </c>
    </row>
    <row r="83" spans="1:20" hidden="1">
      <c r="A83" s="8"/>
      <c r="B83" s="17">
        <v>45254</v>
      </c>
      <c r="C83" s="18">
        <f t="shared" si="26"/>
        <v>47</v>
      </c>
      <c r="D83" s="17" t="s">
        <v>20</v>
      </c>
      <c r="E83" s="18" t="str">
        <f t="shared" si="27"/>
        <v>viernes</v>
      </c>
      <c r="F83" s="18" t="s">
        <v>109</v>
      </c>
      <c r="G83" s="18" t="s">
        <v>58</v>
      </c>
      <c r="H83" s="18" t="s">
        <v>59</v>
      </c>
      <c r="I83" s="32" t="s">
        <v>43</v>
      </c>
      <c r="J83" s="83">
        <v>0</v>
      </c>
      <c r="K83" s="23">
        <v>20</v>
      </c>
      <c r="L83" s="19">
        <v>4.54</v>
      </c>
      <c r="M83" s="20">
        <f t="shared" si="19"/>
        <v>9.0799999999999992E-2</v>
      </c>
      <c r="N83" s="21">
        <v>5</v>
      </c>
      <c r="O83" s="22">
        <f t="shared" si="28"/>
        <v>0</v>
      </c>
      <c r="P83" s="22">
        <f t="shared" si="29"/>
        <v>0</v>
      </c>
    </row>
    <row r="84" spans="1:20" hidden="1">
      <c r="A84" s="8"/>
      <c r="B84" s="17">
        <v>45254</v>
      </c>
      <c r="C84" s="18">
        <f t="shared" si="26"/>
        <v>47</v>
      </c>
      <c r="D84" s="17" t="s">
        <v>20</v>
      </c>
      <c r="E84" s="18" t="str">
        <f t="shared" si="27"/>
        <v>viernes</v>
      </c>
      <c r="F84" s="18" t="s">
        <v>109</v>
      </c>
      <c r="G84" s="18" t="s">
        <v>74</v>
      </c>
      <c r="H84" s="18" t="s">
        <v>75</v>
      </c>
      <c r="I84" s="32" t="s">
        <v>43</v>
      </c>
      <c r="J84" s="83">
        <v>5</v>
      </c>
      <c r="K84" s="23">
        <v>232</v>
      </c>
      <c r="L84" s="19">
        <v>13.62</v>
      </c>
      <c r="M84" s="20">
        <f t="shared" si="19"/>
        <v>3.1598399999999995</v>
      </c>
      <c r="N84" s="21">
        <v>5</v>
      </c>
      <c r="O84" s="22">
        <f t="shared" si="28"/>
        <v>25</v>
      </c>
      <c r="P84" s="22">
        <f t="shared" si="29"/>
        <v>25</v>
      </c>
    </row>
    <row r="85" spans="1:20" hidden="1">
      <c r="A85" s="8"/>
      <c r="B85" s="17">
        <v>45254</v>
      </c>
      <c r="C85" s="18">
        <f t="shared" si="26"/>
        <v>47</v>
      </c>
      <c r="D85" s="17" t="s">
        <v>20</v>
      </c>
      <c r="E85" s="18" t="str">
        <f t="shared" si="27"/>
        <v>viernes</v>
      </c>
      <c r="F85" s="18" t="s">
        <v>109</v>
      </c>
      <c r="G85" s="18" t="s">
        <v>118</v>
      </c>
      <c r="H85" s="18" t="s">
        <v>119</v>
      </c>
      <c r="I85" s="32" t="s">
        <v>43</v>
      </c>
      <c r="J85" s="83">
        <v>0</v>
      </c>
      <c r="K85" s="23">
        <v>2</v>
      </c>
      <c r="L85" s="19">
        <v>4.54</v>
      </c>
      <c r="M85" s="20">
        <f t="shared" si="19"/>
        <v>9.0799999999999995E-3</v>
      </c>
      <c r="N85" s="21">
        <v>5</v>
      </c>
      <c r="O85" s="22">
        <f t="shared" si="28"/>
        <v>0</v>
      </c>
      <c r="P85" s="22">
        <f t="shared" si="29"/>
        <v>0</v>
      </c>
    </row>
    <row r="86" spans="1:20" hidden="1">
      <c r="A86" s="8"/>
      <c r="B86" s="17">
        <v>45254</v>
      </c>
      <c r="C86" s="18">
        <f t="shared" si="26"/>
        <v>47</v>
      </c>
      <c r="D86" s="17" t="s">
        <v>20</v>
      </c>
      <c r="E86" s="18" t="str">
        <f t="shared" si="27"/>
        <v>viernes</v>
      </c>
      <c r="F86" s="18" t="s">
        <v>109</v>
      </c>
      <c r="G86" s="18" t="s">
        <v>64</v>
      </c>
      <c r="H86" s="18" t="s">
        <v>65</v>
      </c>
      <c r="I86" s="32" t="s">
        <v>43</v>
      </c>
      <c r="J86" s="83">
        <v>2</v>
      </c>
      <c r="K86" s="23">
        <v>227</v>
      </c>
      <c r="L86" s="19">
        <v>4.54</v>
      </c>
      <c r="M86" s="20">
        <f t="shared" si="19"/>
        <v>1.0305799999999998</v>
      </c>
      <c r="N86" s="21">
        <v>5</v>
      </c>
      <c r="O86" s="22">
        <f t="shared" si="28"/>
        <v>10</v>
      </c>
      <c r="P86" s="22">
        <f t="shared" si="29"/>
        <v>10</v>
      </c>
    </row>
    <row r="87" spans="1:20" hidden="1">
      <c r="A87" s="8"/>
      <c r="B87" s="17">
        <v>45254</v>
      </c>
      <c r="C87" s="18">
        <f t="shared" si="26"/>
        <v>47</v>
      </c>
      <c r="D87" s="17" t="s">
        <v>20</v>
      </c>
      <c r="E87" s="18" t="str">
        <f t="shared" si="27"/>
        <v>viernes</v>
      </c>
      <c r="F87" s="18" t="s">
        <v>109</v>
      </c>
      <c r="G87" s="18" t="s">
        <v>31</v>
      </c>
      <c r="H87" s="18" t="s">
        <v>32</v>
      </c>
      <c r="I87" s="32" t="s">
        <v>43</v>
      </c>
      <c r="J87" s="83">
        <v>8</v>
      </c>
      <c r="K87" s="23">
        <v>222</v>
      </c>
      <c r="L87" s="19">
        <v>25</v>
      </c>
      <c r="M87" s="20">
        <f t="shared" si="19"/>
        <v>5.55</v>
      </c>
      <c r="N87" s="21">
        <v>5</v>
      </c>
      <c r="O87" s="22">
        <f t="shared" si="28"/>
        <v>40</v>
      </c>
      <c r="P87" s="22">
        <f t="shared" si="29"/>
        <v>40</v>
      </c>
    </row>
    <row r="88" spans="1:20" hidden="1">
      <c r="A88" s="8"/>
      <c r="B88" s="17">
        <v>45254</v>
      </c>
      <c r="C88" s="18">
        <f t="shared" si="26"/>
        <v>47</v>
      </c>
      <c r="D88" s="17" t="s">
        <v>20</v>
      </c>
      <c r="E88" s="18" t="str">
        <f t="shared" si="27"/>
        <v>viernes</v>
      </c>
      <c r="F88" s="18" t="s">
        <v>109</v>
      </c>
      <c r="G88" s="18" t="s">
        <v>38</v>
      </c>
      <c r="H88" s="18" t="s">
        <v>39</v>
      </c>
      <c r="I88" s="32" t="s">
        <v>43</v>
      </c>
      <c r="J88" s="83">
        <v>5</v>
      </c>
      <c r="K88" s="23">
        <v>120</v>
      </c>
      <c r="L88" s="19">
        <v>25</v>
      </c>
      <c r="M88" s="20">
        <f t="shared" si="19"/>
        <v>3</v>
      </c>
      <c r="N88" s="21">
        <v>5</v>
      </c>
      <c r="O88" s="22">
        <f t="shared" si="28"/>
        <v>25</v>
      </c>
      <c r="P88" s="22">
        <f t="shared" si="29"/>
        <v>25</v>
      </c>
    </row>
    <row r="89" spans="1:20" hidden="1">
      <c r="A89" s="8"/>
      <c r="B89" s="17">
        <v>45254</v>
      </c>
      <c r="C89" s="18">
        <f t="shared" si="26"/>
        <v>47</v>
      </c>
      <c r="D89" s="17" t="s">
        <v>20</v>
      </c>
      <c r="E89" s="18" t="str">
        <f t="shared" si="27"/>
        <v>viernes</v>
      </c>
      <c r="F89" s="18" t="s">
        <v>109</v>
      </c>
      <c r="G89" s="18" t="s">
        <v>66</v>
      </c>
      <c r="H89" s="18" t="s">
        <v>67</v>
      </c>
      <c r="I89" s="32" t="s">
        <v>43</v>
      </c>
      <c r="J89" s="83">
        <v>0</v>
      </c>
      <c r="K89" s="23">
        <v>50</v>
      </c>
      <c r="L89" s="19">
        <v>4.54</v>
      </c>
      <c r="M89" s="20">
        <f t="shared" si="19"/>
        <v>0.22700000000000001</v>
      </c>
      <c r="N89" s="21">
        <v>5</v>
      </c>
      <c r="O89" s="22">
        <f t="shared" si="28"/>
        <v>0</v>
      </c>
      <c r="P89" s="22">
        <f t="shared" si="29"/>
        <v>0</v>
      </c>
    </row>
    <row r="90" spans="1:20" hidden="1">
      <c r="A90" s="8"/>
      <c r="B90" s="17">
        <v>45254</v>
      </c>
      <c r="C90" s="18">
        <f t="shared" si="26"/>
        <v>47</v>
      </c>
      <c r="D90" s="17" t="s">
        <v>20</v>
      </c>
      <c r="E90" s="18" t="str">
        <f t="shared" si="27"/>
        <v>viernes</v>
      </c>
      <c r="F90" s="18" t="s">
        <v>109</v>
      </c>
      <c r="G90" s="18" t="s">
        <v>68</v>
      </c>
      <c r="H90" s="18" t="s">
        <v>69</v>
      </c>
      <c r="I90" s="32" t="s">
        <v>43</v>
      </c>
      <c r="J90" s="83">
        <v>2</v>
      </c>
      <c r="K90" s="23">
        <v>189</v>
      </c>
      <c r="L90" s="19">
        <v>9.08</v>
      </c>
      <c r="M90" s="20">
        <f t="shared" si="19"/>
        <v>1.7161200000000001</v>
      </c>
      <c r="N90" s="21">
        <v>5</v>
      </c>
      <c r="O90" s="22">
        <f t="shared" si="28"/>
        <v>10</v>
      </c>
      <c r="P90" s="22">
        <f t="shared" si="29"/>
        <v>10</v>
      </c>
    </row>
    <row r="91" spans="1:20" hidden="1">
      <c r="A91" s="8"/>
      <c r="B91" s="33" t="s">
        <v>7</v>
      </c>
      <c r="C91" s="33"/>
      <c r="D91" s="33"/>
      <c r="E91" s="33"/>
      <c r="F91" s="34"/>
      <c r="G91" s="34"/>
      <c r="H91" s="35"/>
      <c r="I91" s="35"/>
      <c r="J91" s="36">
        <f>SUM(J37:J90)</f>
        <v>144</v>
      </c>
      <c r="K91" s="36">
        <f>SUM(K37:K90)</f>
        <v>7684</v>
      </c>
      <c r="L91" s="37"/>
      <c r="M91" s="36">
        <f>SUM(M37:M56)</f>
        <v>35.991820000000004</v>
      </c>
      <c r="N91" s="36"/>
      <c r="O91" s="36">
        <f>SUM(O37:O90)</f>
        <v>720</v>
      </c>
      <c r="P91" s="36">
        <f>SUM(P37:P90)</f>
        <v>720</v>
      </c>
      <c r="Q91" s="90">
        <f>SUM(J37:J90)</f>
        <v>144</v>
      </c>
      <c r="R91" s="89">
        <v>5</v>
      </c>
      <c r="S91" s="90">
        <f>Q91*R91</f>
        <v>720</v>
      </c>
      <c r="T91" s="1" t="s">
        <v>149</v>
      </c>
    </row>
    <row r="92" spans="1:20" hidden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1:20" hidden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20" hidden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20" hidden="1">
      <c r="A95" s="8"/>
      <c r="B95" s="42" t="s">
        <v>35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1:20" hidden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1:22" hidden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1:22">
      <c r="A98" s="8"/>
      <c r="B98" s="28" t="s">
        <v>11</v>
      </c>
      <c r="C98" s="28" t="s">
        <v>23</v>
      </c>
      <c r="D98" s="28" t="s">
        <v>1</v>
      </c>
      <c r="E98" s="28" t="s">
        <v>2</v>
      </c>
      <c r="F98" s="28" t="s">
        <v>12</v>
      </c>
      <c r="G98" s="28" t="s">
        <v>13</v>
      </c>
      <c r="H98" s="28" t="s">
        <v>4</v>
      </c>
      <c r="I98" s="28" t="s">
        <v>14</v>
      </c>
      <c r="J98" s="29" t="s">
        <v>15</v>
      </c>
      <c r="K98" s="30" t="s">
        <v>25</v>
      </c>
      <c r="L98" s="30" t="s">
        <v>16</v>
      </c>
      <c r="M98" s="31" t="s">
        <v>7</v>
      </c>
      <c r="N98" s="16" t="s">
        <v>22</v>
      </c>
      <c r="O98" s="28" t="s">
        <v>17</v>
      </c>
      <c r="P98" s="28" t="s">
        <v>5</v>
      </c>
    </row>
    <row r="99" spans="1:22">
      <c r="A99" s="8"/>
      <c r="B99" s="17">
        <v>45247</v>
      </c>
      <c r="C99" s="18">
        <f t="shared" ref="C99" si="30">+WEEKNUM(B99)</f>
        <v>46</v>
      </c>
      <c r="D99" s="17" t="s">
        <v>20</v>
      </c>
      <c r="E99" s="18" t="str">
        <f t="shared" ref="E99" si="31">+TEXT(B99,"dddd")</f>
        <v>viernes</v>
      </c>
      <c r="F99" s="18" t="s">
        <v>100</v>
      </c>
      <c r="G99" s="18" t="s">
        <v>44</v>
      </c>
      <c r="H99" s="18" t="s">
        <v>45</v>
      </c>
      <c r="I99" s="32" t="s">
        <v>29</v>
      </c>
      <c r="J99" s="83">
        <v>6</v>
      </c>
      <c r="K99" s="87">
        <v>245</v>
      </c>
      <c r="L99" s="19">
        <v>15</v>
      </c>
      <c r="M99" s="20">
        <f t="shared" ref="M99:M103" si="32">K99*L99/1000</f>
        <v>3.6749999999999998</v>
      </c>
      <c r="N99" s="21">
        <v>0.22</v>
      </c>
      <c r="O99" s="22">
        <f>+N99*K99</f>
        <v>53.9</v>
      </c>
      <c r="P99" s="22">
        <f t="shared" ref="P99" si="33">+SUM(O99)</f>
        <v>53.9</v>
      </c>
    </row>
    <row r="100" spans="1:22">
      <c r="A100" s="8"/>
      <c r="B100" s="17">
        <v>45247</v>
      </c>
      <c r="C100" s="18">
        <f t="shared" ref="C100:C103" si="34">+WEEKNUM(B100)</f>
        <v>46</v>
      </c>
      <c r="D100" s="17" t="s">
        <v>20</v>
      </c>
      <c r="E100" s="18" t="str">
        <f t="shared" ref="E100:E103" si="35">+TEXT(B100,"dddd")</f>
        <v>viernes</v>
      </c>
      <c r="F100" s="18" t="s">
        <v>100</v>
      </c>
      <c r="G100" s="18" t="s">
        <v>46</v>
      </c>
      <c r="H100" s="18" t="s">
        <v>47</v>
      </c>
      <c r="I100" s="32" t="s">
        <v>29</v>
      </c>
      <c r="J100" s="83">
        <v>2</v>
      </c>
      <c r="K100" s="87">
        <v>80</v>
      </c>
      <c r="L100" s="19">
        <v>15</v>
      </c>
      <c r="M100" s="20">
        <f t="shared" si="32"/>
        <v>1.2</v>
      </c>
      <c r="N100" s="21">
        <v>0.22</v>
      </c>
      <c r="O100" s="22">
        <f t="shared" ref="O100:O103" si="36">+N100*K100</f>
        <v>17.600000000000001</v>
      </c>
      <c r="P100" s="22">
        <f t="shared" ref="P100:P103" si="37">+SUM(O100)</f>
        <v>17.600000000000001</v>
      </c>
    </row>
    <row r="101" spans="1:22">
      <c r="A101" s="8"/>
      <c r="B101" s="17">
        <v>45247</v>
      </c>
      <c r="C101" s="18">
        <f t="shared" si="34"/>
        <v>46</v>
      </c>
      <c r="D101" s="17" t="s">
        <v>20</v>
      </c>
      <c r="E101" s="18" t="str">
        <f t="shared" si="35"/>
        <v>viernes</v>
      </c>
      <c r="F101" s="18" t="s">
        <v>100</v>
      </c>
      <c r="G101" s="18" t="s">
        <v>48</v>
      </c>
      <c r="H101" s="18" t="s">
        <v>49</v>
      </c>
      <c r="I101" s="32" t="s">
        <v>29</v>
      </c>
      <c r="J101" s="83">
        <v>17</v>
      </c>
      <c r="K101" s="87">
        <v>672</v>
      </c>
      <c r="L101" s="19">
        <v>15</v>
      </c>
      <c r="M101" s="20">
        <f t="shared" si="32"/>
        <v>10.08</v>
      </c>
      <c r="N101" s="21">
        <v>0.22</v>
      </c>
      <c r="O101" s="22">
        <f t="shared" si="36"/>
        <v>147.84</v>
      </c>
      <c r="P101" s="22">
        <f t="shared" si="37"/>
        <v>147.84</v>
      </c>
    </row>
    <row r="102" spans="1:22">
      <c r="A102" s="8"/>
      <c r="B102" s="17">
        <v>45247</v>
      </c>
      <c r="C102" s="18">
        <f t="shared" si="34"/>
        <v>46</v>
      </c>
      <c r="D102" s="17" t="s">
        <v>20</v>
      </c>
      <c r="E102" s="18" t="str">
        <f t="shared" si="35"/>
        <v>viernes</v>
      </c>
      <c r="F102" s="18" t="s">
        <v>100</v>
      </c>
      <c r="G102" s="18" t="s">
        <v>50</v>
      </c>
      <c r="H102" s="18" t="s">
        <v>51</v>
      </c>
      <c r="I102" s="32" t="s">
        <v>29</v>
      </c>
      <c r="J102" s="83">
        <v>1</v>
      </c>
      <c r="K102" s="87">
        <v>41</v>
      </c>
      <c r="L102" s="19">
        <v>15</v>
      </c>
      <c r="M102" s="20">
        <f t="shared" si="32"/>
        <v>0.61499999999999999</v>
      </c>
      <c r="N102" s="21">
        <v>0.22</v>
      </c>
      <c r="O102" s="22">
        <f t="shared" si="36"/>
        <v>9.02</v>
      </c>
      <c r="P102" s="22">
        <f t="shared" si="37"/>
        <v>9.02</v>
      </c>
      <c r="Q102" s="91">
        <f>SUM(K99:K102)</f>
        <v>1038</v>
      </c>
      <c r="R102" s="92">
        <v>0.22</v>
      </c>
      <c r="S102" s="93">
        <f>Q102*R102</f>
        <v>228.36</v>
      </c>
      <c r="T102" s="92" t="s">
        <v>158</v>
      </c>
    </row>
    <row r="103" spans="1:22">
      <c r="A103" s="8"/>
      <c r="B103" s="17">
        <v>45255</v>
      </c>
      <c r="C103" s="18">
        <f t="shared" si="34"/>
        <v>47</v>
      </c>
      <c r="D103" s="17" t="s">
        <v>20</v>
      </c>
      <c r="E103" s="18" t="str">
        <f t="shared" si="35"/>
        <v>sábado</v>
      </c>
      <c r="F103" s="18" t="s">
        <v>101</v>
      </c>
      <c r="G103" s="18" t="s">
        <v>98</v>
      </c>
      <c r="H103" s="18" t="s">
        <v>99</v>
      </c>
      <c r="I103" s="32" t="s">
        <v>29</v>
      </c>
      <c r="J103" s="83">
        <v>34</v>
      </c>
      <c r="K103" s="87">
        <v>1200</v>
      </c>
      <c r="L103" s="19">
        <v>15</v>
      </c>
      <c r="M103" s="20">
        <f t="shared" si="32"/>
        <v>18</v>
      </c>
      <c r="N103" s="21">
        <v>0.22</v>
      </c>
      <c r="O103" s="22">
        <f t="shared" si="36"/>
        <v>264</v>
      </c>
      <c r="P103" s="22">
        <f t="shared" si="37"/>
        <v>264</v>
      </c>
      <c r="Q103" s="91">
        <f>K103</f>
        <v>1200</v>
      </c>
      <c r="R103" s="92">
        <v>0.22</v>
      </c>
      <c r="S103" s="93">
        <f>Q103*R103</f>
        <v>264</v>
      </c>
      <c r="T103" s="92" t="s">
        <v>159</v>
      </c>
    </row>
    <row r="104" spans="1:22">
      <c r="A104" s="8"/>
      <c r="B104" s="33" t="s">
        <v>7</v>
      </c>
      <c r="C104" s="33"/>
      <c r="D104" s="33"/>
      <c r="E104" s="33"/>
      <c r="F104" s="34"/>
      <c r="G104" s="34"/>
      <c r="H104" s="35"/>
      <c r="I104" s="35"/>
      <c r="J104" s="36">
        <f>SUM(J99:J103)</f>
        <v>60</v>
      </c>
      <c r="K104" s="36">
        <f>SUM(K99:K103)</f>
        <v>2238</v>
      </c>
      <c r="L104" s="37"/>
      <c r="M104" s="36">
        <f>SUM(M99:M103)</f>
        <v>33.57</v>
      </c>
      <c r="N104" s="36"/>
      <c r="O104" s="52">
        <f>SUM(O99:O103)</f>
        <v>492.36</v>
      </c>
      <c r="P104" s="52">
        <f>SUM(P99:P103)</f>
        <v>492.36</v>
      </c>
      <c r="S104" s="88">
        <f>SUM(S102:S103)</f>
        <v>492.36</v>
      </c>
      <c r="T104" s="1" t="s">
        <v>149</v>
      </c>
    </row>
    <row r="105" spans="1:22" hidden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1:22" hidden="1">
      <c r="A106" s="8"/>
      <c r="B106" s="28" t="s">
        <v>11</v>
      </c>
      <c r="C106" s="28" t="s">
        <v>23</v>
      </c>
      <c r="D106" s="28" t="s">
        <v>1</v>
      </c>
      <c r="E106" s="28" t="s">
        <v>2</v>
      </c>
      <c r="F106" s="28" t="s">
        <v>12</v>
      </c>
      <c r="G106" s="28" t="s">
        <v>13</v>
      </c>
      <c r="H106" s="28" t="s">
        <v>4</v>
      </c>
      <c r="I106" s="28" t="s">
        <v>14</v>
      </c>
      <c r="J106" s="29" t="s">
        <v>15</v>
      </c>
      <c r="K106" s="30" t="s">
        <v>25</v>
      </c>
      <c r="L106" s="30" t="s">
        <v>16</v>
      </c>
      <c r="M106" s="31" t="s">
        <v>7</v>
      </c>
      <c r="N106" s="16" t="s">
        <v>22</v>
      </c>
      <c r="O106" s="28" t="s">
        <v>17</v>
      </c>
      <c r="P106" s="28" t="s">
        <v>5</v>
      </c>
    </row>
    <row r="107" spans="1:22" hidden="1">
      <c r="A107" s="8"/>
      <c r="B107" s="17">
        <v>45245</v>
      </c>
      <c r="C107" s="18">
        <v>44</v>
      </c>
      <c r="D107" s="17" t="s">
        <v>20</v>
      </c>
      <c r="E107" s="18" t="s">
        <v>76</v>
      </c>
      <c r="F107" s="18" t="s">
        <v>79</v>
      </c>
      <c r="G107" s="18" t="s">
        <v>40</v>
      </c>
      <c r="H107" s="18" t="s">
        <v>41</v>
      </c>
      <c r="I107" s="96" t="s">
        <v>102</v>
      </c>
      <c r="J107" s="19"/>
      <c r="K107" s="87">
        <v>20</v>
      </c>
      <c r="L107" s="19">
        <v>25</v>
      </c>
      <c r="M107" s="20">
        <f>K107*L107/1000</f>
        <v>0.5</v>
      </c>
      <c r="N107" s="21">
        <v>0.6</v>
      </c>
      <c r="O107" s="22">
        <f>+N107*K107</f>
        <v>12</v>
      </c>
      <c r="P107" s="22">
        <f>+SUM(O107)</f>
        <v>12</v>
      </c>
      <c r="Q107" s="1" t="s">
        <v>150</v>
      </c>
      <c r="S107" s="92"/>
    </row>
    <row r="108" spans="1:22" hidden="1">
      <c r="A108" s="8"/>
      <c r="B108" s="17">
        <v>45245</v>
      </c>
      <c r="C108" s="18">
        <v>44</v>
      </c>
      <c r="D108" s="17" t="s">
        <v>20</v>
      </c>
      <c r="E108" s="18" t="s">
        <v>76</v>
      </c>
      <c r="F108" s="18" t="s">
        <v>79</v>
      </c>
      <c r="G108" s="18" t="s">
        <v>88</v>
      </c>
      <c r="H108" s="18" t="s">
        <v>89</v>
      </c>
      <c r="I108" s="96" t="s">
        <v>102</v>
      </c>
      <c r="J108" s="19"/>
      <c r="K108" s="87">
        <v>4</v>
      </c>
      <c r="L108" s="19">
        <v>25</v>
      </c>
      <c r="M108" s="20">
        <f t="shared" ref="M108:M112" si="38">K108*L108/1000</f>
        <v>0.1</v>
      </c>
      <c r="N108" s="21">
        <v>0.6</v>
      </c>
      <c r="O108" s="22">
        <f>+N108*K108</f>
        <v>2.4</v>
      </c>
      <c r="P108" s="22">
        <f t="shared" ref="P108:P112" si="39">+SUM(O108)</f>
        <v>2.4</v>
      </c>
      <c r="Q108" s="1" t="s">
        <v>150</v>
      </c>
      <c r="S108" s="94">
        <f>K107+K108+K110+K111</f>
        <v>43</v>
      </c>
    </row>
    <row r="109" spans="1:22" hidden="1">
      <c r="A109" s="8"/>
      <c r="B109" s="17">
        <v>45253</v>
      </c>
      <c r="C109" s="18">
        <v>44</v>
      </c>
      <c r="D109" s="17" t="s">
        <v>20</v>
      </c>
      <c r="E109" s="18" t="s">
        <v>76</v>
      </c>
      <c r="F109" s="18" t="s">
        <v>82</v>
      </c>
      <c r="G109" s="18" t="s">
        <v>98</v>
      </c>
      <c r="H109" s="18" t="s">
        <v>99</v>
      </c>
      <c r="I109" s="96" t="s">
        <v>102</v>
      </c>
      <c r="J109" s="19"/>
      <c r="K109" s="87">
        <v>10</v>
      </c>
      <c r="L109" s="19">
        <v>22.5</v>
      </c>
      <c r="M109" s="20">
        <f t="shared" si="38"/>
        <v>0.22500000000000001</v>
      </c>
      <c r="N109" s="21">
        <v>0.6</v>
      </c>
      <c r="O109" s="22">
        <f t="shared" ref="O109:O112" si="40">+N109*K109</f>
        <v>6</v>
      </c>
      <c r="P109" s="22">
        <f t="shared" si="39"/>
        <v>6</v>
      </c>
      <c r="Q109" s="1" t="s">
        <v>160</v>
      </c>
      <c r="S109" s="94">
        <v>10</v>
      </c>
    </row>
    <row r="110" spans="1:22" hidden="1">
      <c r="A110" s="8"/>
      <c r="B110" s="17">
        <v>45245</v>
      </c>
      <c r="C110" s="18">
        <v>44</v>
      </c>
      <c r="D110" s="17" t="s">
        <v>20</v>
      </c>
      <c r="E110" s="18" t="s">
        <v>76</v>
      </c>
      <c r="F110" s="18" t="s">
        <v>79</v>
      </c>
      <c r="G110" s="18" t="s">
        <v>84</v>
      </c>
      <c r="H110" s="18" t="s">
        <v>85</v>
      </c>
      <c r="I110" s="96" t="s">
        <v>103</v>
      </c>
      <c r="J110" s="19"/>
      <c r="K110" s="87">
        <v>13</v>
      </c>
      <c r="L110" s="19">
        <v>20</v>
      </c>
      <c r="M110" s="20">
        <f t="shared" si="38"/>
        <v>0.26</v>
      </c>
      <c r="N110" s="21">
        <v>0.3</v>
      </c>
      <c r="O110" s="22">
        <f t="shared" si="40"/>
        <v>3.9</v>
      </c>
      <c r="P110" s="22">
        <f t="shared" si="39"/>
        <v>3.9</v>
      </c>
      <c r="Q110" s="1" t="s">
        <v>150</v>
      </c>
      <c r="S110" s="94"/>
      <c r="T110" s="91">
        <f>SUM(K107:K109)</f>
        <v>34</v>
      </c>
      <c r="U110" s="92">
        <v>0.6</v>
      </c>
      <c r="V110" s="93">
        <f>T110*U110</f>
        <v>20.399999999999999</v>
      </c>
    </row>
    <row r="111" spans="1:22" hidden="1">
      <c r="A111" s="8"/>
      <c r="B111" s="17">
        <v>45245</v>
      </c>
      <c r="C111" s="18">
        <v>44</v>
      </c>
      <c r="D111" s="17" t="s">
        <v>20</v>
      </c>
      <c r="E111" s="18" t="s">
        <v>76</v>
      </c>
      <c r="F111" s="18" t="s">
        <v>79</v>
      </c>
      <c r="G111" s="18" t="s">
        <v>38</v>
      </c>
      <c r="H111" s="18" t="s">
        <v>39</v>
      </c>
      <c r="I111" s="96" t="s">
        <v>103</v>
      </c>
      <c r="J111" s="19"/>
      <c r="K111" s="87">
        <v>6</v>
      </c>
      <c r="L111" s="19">
        <v>25</v>
      </c>
      <c r="M111" s="20">
        <f t="shared" si="38"/>
        <v>0.15</v>
      </c>
      <c r="N111" s="21">
        <v>0.3</v>
      </c>
      <c r="O111" s="22">
        <f t="shared" si="40"/>
        <v>1.7999999999999998</v>
      </c>
      <c r="P111" s="22">
        <f t="shared" si="39"/>
        <v>1.7999999999999998</v>
      </c>
      <c r="Q111" s="1" t="s">
        <v>150</v>
      </c>
      <c r="S111" s="94"/>
      <c r="T111" s="91">
        <f>SUM(K110:K112)</f>
        <v>41</v>
      </c>
      <c r="U111" s="1">
        <v>0.3</v>
      </c>
      <c r="V111" s="93">
        <f>T111*U111</f>
        <v>12.299999999999999</v>
      </c>
    </row>
    <row r="112" spans="1:22" hidden="1">
      <c r="A112" s="8"/>
      <c r="B112" s="17">
        <v>45247</v>
      </c>
      <c r="C112" s="18">
        <v>44</v>
      </c>
      <c r="D112" s="17" t="s">
        <v>20</v>
      </c>
      <c r="E112" s="18" t="s">
        <v>76</v>
      </c>
      <c r="F112" s="18" t="s">
        <v>80</v>
      </c>
      <c r="G112" s="18" t="s">
        <v>94</v>
      </c>
      <c r="H112" s="18" t="s">
        <v>95</v>
      </c>
      <c r="I112" s="96" t="s">
        <v>103</v>
      </c>
      <c r="J112" s="19"/>
      <c r="K112" s="87">
        <v>22</v>
      </c>
      <c r="L112" s="19">
        <v>22.7</v>
      </c>
      <c r="M112" s="20">
        <f t="shared" si="38"/>
        <v>0.49939999999999996</v>
      </c>
      <c r="N112" s="21">
        <v>0.3</v>
      </c>
      <c r="O112" s="22">
        <f t="shared" si="40"/>
        <v>6.6</v>
      </c>
      <c r="P112" s="22">
        <f t="shared" si="39"/>
        <v>6.6</v>
      </c>
      <c r="Q112" s="1" t="s">
        <v>161</v>
      </c>
      <c r="S112" s="94">
        <v>22</v>
      </c>
    </row>
    <row r="113" spans="1:22" hidden="1">
      <c r="A113" s="8"/>
      <c r="B113" s="33" t="s">
        <v>7</v>
      </c>
      <c r="C113" s="33"/>
      <c r="D113" s="33"/>
      <c r="E113" s="33"/>
      <c r="F113" s="34"/>
      <c r="G113" s="34"/>
      <c r="H113" s="35"/>
      <c r="I113" s="35"/>
      <c r="J113" s="36">
        <f>SUM(J107:J112)</f>
        <v>0</v>
      </c>
      <c r="K113" s="36">
        <f>SUM(K107:K112)</f>
        <v>75</v>
      </c>
      <c r="L113" s="37"/>
      <c r="M113" s="36">
        <f>SUM(M107:M112)</f>
        <v>1.7343999999999999</v>
      </c>
      <c r="N113" s="36"/>
      <c r="O113" s="52">
        <f>SUM(O107:O112)</f>
        <v>32.699999999999996</v>
      </c>
      <c r="P113" s="52">
        <f>SUM(P107:P112)</f>
        <v>32.699999999999996</v>
      </c>
      <c r="S113" s="90">
        <f>SUM(S108:S112)</f>
        <v>75</v>
      </c>
      <c r="V113" s="88">
        <f>SUM(V110:V111)</f>
        <v>32.699999999999996</v>
      </c>
    </row>
    <row r="114" spans="1:22" hidden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</row>
    <row r="115" spans="1:22" hidden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</row>
    <row r="116" spans="1:22" hidden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S116" s="88">
        <f>SUM(S14+S32+S91+S104+V113)</f>
        <v>2212.46</v>
      </c>
    </row>
    <row r="117" spans="1:22" hidden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</row>
    <row r="118" spans="1:22" hidden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</row>
    <row r="119" spans="1:22" hidden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O119" s="8"/>
    </row>
    <row r="120" spans="1:22" hidden="1">
      <c r="B120" s="40" t="s">
        <v>77</v>
      </c>
      <c r="C120" s="9"/>
      <c r="D120" s="9"/>
      <c r="E120" s="9"/>
      <c r="F120" s="10"/>
      <c r="G120" s="10"/>
      <c r="H120" s="11"/>
      <c r="N120" s="8"/>
    </row>
    <row r="121" spans="1:22" hidden="1">
      <c r="B121" s="40"/>
      <c r="C121" s="9"/>
      <c r="D121" s="9"/>
      <c r="E121" s="9"/>
      <c r="F121" s="10"/>
      <c r="G121" s="10"/>
      <c r="H121" s="11"/>
      <c r="J121" s="95"/>
    </row>
    <row r="122" spans="1:22" hidden="1">
      <c r="B122" s="41" t="s">
        <v>127</v>
      </c>
      <c r="C122" s="9"/>
      <c r="D122" s="9"/>
      <c r="E122" s="9"/>
      <c r="F122" s="10"/>
      <c r="G122" s="10"/>
      <c r="H122" s="11"/>
    </row>
    <row r="123" spans="1:22" hidden="1"/>
    <row r="124" spans="1:22" ht="28.8" hidden="1">
      <c r="B124" s="43" t="s">
        <v>9</v>
      </c>
      <c r="C124" s="44"/>
      <c r="D124" s="45"/>
      <c r="E124" s="28"/>
      <c r="F124" s="28" t="s">
        <v>18</v>
      </c>
      <c r="G124" s="28" t="s">
        <v>8</v>
      </c>
      <c r="H124" s="28" t="s">
        <v>3</v>
      </c>
    </row>
    <row r="125" spans="1:22" hidden="1">
      <c r="B125" s="49"/>
      <c r="C125" s="50"/>
      <c r="D125" s="51"/>
      <c r="E125" s="28" t="s">
        <v>26</v>
      </c>
      <c r="F125" s="28" t="s">
        <v>19</v>
      </c>
      <c r="G125" s="28" t="s">
        <v>6</v>
      </c>
      <c r="H125" s="28" t="s">
        <v>10</v>
      </c>
      <c r="I125" s="24"/>
      <c r="J125" s="14"/>
      <c r="K125" s="14"/>
      <c r="L125" s="14"/>
    </row>
    <row r="126" spans="1:22" hidden="1">
      <c r="B126" s="46" t="str">
        <f>I9</f>
        <v xml:space="preserve">SERVICIO DE CARGA A  GRANEL  PT </v>
      </c>
      <c r="C126" s="47"/>
      <c r="D126" s="48"/>
      <c r="E126" s="39">
        <f>+SUMIFS(J9:J156,$I$9:$I$156,B126)</f>
        <v>58</v>
      </c>
      <c r="F126" s="26" t="s">
        <v>21</v>
      </c>
      <c r="G126" s="53">
        <f>+SUMIFS($O$8:$O$16,$I$8:$I$16,B126)</f>
        <v>452.4</v>
      </c>
      <c r="H126" s="27"/>
      <c r="I126" s="24"/>
    </row>
    <row r="127" spans="1:22" hidden="1">
      <c r="B127" s="46" t="str">
        <f>I17</f>
        <v xml:space="preserve">SERVICIO DE CARGA PALETIZADA PT </v>
      </c>
      <c r="C127" s="47"/>
      <c r="D127" s="48"/>
      <c r="E127" s="39">
        <f>+SUMIFS(J9:J156,$I$9:$I$156,B127)</f>
        <v>103</v>
      </c>
      <c r="F127" s="26" t="s">
        <v>21</v>
      </c>
      <c r="G127" s="53">
        <f>+SUMIFS($O$8:$O$99,$I$8:$I$99,B127)</f>
        <v>515</v>
      </c>
      <c r="H127" s="27"/>
      <c r="I127" s="24"/>
    </row>
    <row r="128" spans="1:22" hidden="1">
      <c r="B128" s="46" t="str">
        <f>I37</f>
        <v xml:space="preserve">SERVICIO DE DESCARGA PALETIZADA DE  PT </v>
      </c>
      <c r="C128" s="47"/>
      <c r="D128" s="48"/>
      <c r="E128" s="39">
        <f>+SUMIFS(J9:J156,$I$9:$I$156,B128)</f>
        <v>144</v>
      </c>
      <c r="F128" s="26" t="s">
        <v>21</v>
      </c>
      <c r="G128" s="53">
        <f>+SUMIFS($O$8:$O$99,$I$8:$I$99,B128)</f>
        <v>720</v>
      </c>
      <c r="H128" s="27"/>
      <c r="I128" s="24"/>
    </row>
    <row r="129" spans="1:9" hidden="1">
      <c r="B129" s="46" t="str">
        <f>I99</f>
        <v>SERVICIO DE ETIQUETADO DE PT</v>
      </c>
      <c r="C129" s="47"/>
      <c r="D129" s="48"/>
      <c r="E129" s="39">
        <f>+SUMIFS(K9:K156,$I$9:$I$156,B129)</f>
        <v>2238</v>
      </c>
      <c r="F129" s="26" t="s">
        <v>30</v>
      </c>
      <c r="G129" s="53">
        <f>+SUMIFS($O$8:$O$104,$I$8:$I$104,B129)</f>
        <v>492.36</v>
      </c>
      <c r="H129" s="27"/>
      <c r="I129" s="24"/>
    </row>
    <row r="130" spans="1:9" hidden="1">
      <c r="B130" s="46" t="str">
        <f>I107</f>
        <v>Picking dirigido</v>
      </c>
      <c r="C130" s="47"/>
      <c r="D130" s="48"/>
      <c r="E130" s="39">
        <f>+SUMIFS(K9:K156,$I$9:$I$156,B130)</f>
        <v>34</v>
      </c>
      <c r="F130" s="26" t="s">
        <v>30</v>
      </c>
      <c r="G130" s="53">
        <f>+SUMIFS(O9:O156,$I$9:$I$156,B130)</f>
        <v>20.399999999999999</v>
      </c>
      <c r="H130" s="27"/>
      <c r="I130" s="24"/>
    </row>
    <row r="131" spans="1:9" hidden="1">
      <c r="B131" s="46" t="str">
        <f>I110</f>
        <v>Picking suelto</v>
      </c>
      <c r="C131" s="47"/>
      <c r="D131" s="48"/>
      <c r="E131" s="39">
        <f>+SUMIFS(K9:K156,$I$9:$I$156,B131)</f>
        <v>41</v>
      </c>
      <c r="F131" s="26" t="s">
        <v>30</v>
      </c>
      <c r="G131" s="53">
        <f>+SUMIFS($O$8:$O$156,$I$8:$I$156,B131)</f>
        <v>12.299999999999999</v>
      </c>
      <c r="H131" s="27"/>
      <c r="I131" s="24"/>
    </row>
    <row r="132" spans="1:9" hidden="1">
      <c r="A132" s="2"/>
      <c r="B132" s="97" t="s">
        <v>7</v>
      </c>
      <c r="C132" s="98"/>
      <c r="D132" s="99"/>
      <c r="E132" s="33"/>
      <c r="F132" s="33"/>
      <c r="G132" s="38">
        <f>+SUM(G126:G131)</f>
        <v>2212.4600000000005</v>
      </c>
      <c r="H132" s="33"/>
      <c r="I132" s="24"/>
    </row>
    <row r="133" spans="1:9" hidden="1"/>
    <row r="134" spans="1:9" hidden="1">
      <c r="H134" s="25"/>
    </row>
  </sheetData>
  <autoFilter ref="B8:P8" xr:uid="{B908524E-98C6-429F-8F42-98D41DBF5923}">
    <sortState xmlns:xlrd2="http://schemas.microsoft.com/office/spreadsheetml/2017/richdata2" ref="B9:P30">
      <sortCondition ref="I8"/>
    </sortState>
  </autoFilter>
  <mergeCells count="1">
    <mergeCell ref="B132:D132"/>
  </mergeCells>
  <pageMargins left="0.7" right="0.7" top="0.75" bottom="0.75" header="0.3" footer="0.3"/>
  <pageSetup paperSize="9" scale="3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099B2-A1A1-4315-8E3F-6642ED18BBC8}">
  <dimension ref="B3:AH21"/>
  <sheetViews>
    <sheetView showGridLines="0" zoomScale="55" workbookViewId="0">
      <selection activeCell="O25" sqref="O25"/>
    </sheetView>
  </sheetViews>
  <sheetFormatPr baseColWidth="10" defaultRowHeight="14.4"/>
  <cols>
    <col min="2" max="2" width="28.6640625" bestFit="1" customWidth="1"/>
    <col min="5" max="5" width="16.88671875" customWidth="1"/>
  </cols>
  <sheetData>
    <row r="3" spans="2:34">
      <c r="C3" s="57" t="s">
        <v>146</v>
      </c>
    </row>
    <row r="4" spans="2:34">
      <c r="C4" s="58"/>
    </row>
    <row r="6" spans="2:34">
      <c r="B6" s="59" t="s">
        <v>128</v>
      </c>
    </row>
    <row r="7" spans="2:34">
      <c r="B7" s="59"/>
    </row>
    <row r="8" spans="2:34">
      <c r="C8" s="60" t="s">
        <v>129</v>
      </c>
      <c r="D8" s="61">
        <v>1</v>
      </c>
      <c r="E8" s="61">
        <v>2</v>
      </c>
      <c r="F8" s="61">
        <v>3</v>
      </c>
      <c r="G8" s="61">
        <v>4</v>
      </c>
      <c r="H8" s="61">
        <v>5</v>
      </c>
      <c r="I8" s="61">
        <v>6</v>
      </c>
      <c r="J8" s="61">
        <v>7</v>
      </c>
      <c r="K8" s="61">
        <v>8</v>
      </c>
      <c r="L8" s="61">
        <v>9</v>
      </c>
      <c r="M8" s="61">
        <v>10</v>
      </c>
      <c r="N8" s="61">
        <v>11</v>
      </c>
      <c r="O8" s="61">
        <v>12</v>
      </c>
      <c r="P8" s="61">
        <v>13</v>
      </c>
      <c r="Q8" s="61">
        <v>14</v>
      </c>
      <c r="R8" s="61">
        <v>15</v>
      </c>
      <c r="S8" s="61">
        <v>16</v>
      </c>
      <c r="T8" s="61">
        <v>17</v>
      </c>
      <c r="U8" s="61">
        <v>18</v>
      </c>
      <c r="V8" s="61">
        <v>19</v>
      </c>
      <c r="W8" s="61">
        <v>20</v>
      </c>
      <c r="X8" s="61">
        <v>21</v>
      </c>
      <c r="Y8" s="61">
        <v>22</v>
      </c>
      <c r="Z8" s="61">
        <v>23</v>
      </c>
      <c r="AA8" s="61">
        <v>24</v>
      </c>
      <c r="AB8" s="61">
        <v>25</v>
      </c>
      <c r="AC8" s="61">
        <v>26</v>
      </c>
      <c r="AD8" s="61">
        <v>27</v>
      </c>
      <c r="AE8" s="61">
        <v>28</v>
      </c>
      <c r="AF8" s="61">
        <v>29</v>
      </c>
      <c r="AG8" s="61">
        <v>30</v>
      </c>
    </row>
    <row r="9" spans="2:34">
      <c r="B9" s="62" t="s">
        <v>130</v>
      </c>
      <c r="C9" s="63">
        <v>326</v>
      </c>
      <c r="D9" s="64">
        <f>+C12</f>
        <v>326</v>
      </c>
      <c r="E9" s="64">
        <f>+D12</f>
        <v>326</v>
      </c>
      <c r="F9" s="64">
        <f t="shared" ref="F9:AG9" si="0">+E12</f>
        <v>298</v>
      </c>
      <c r="G9" s="64">
        <f t="shared" si="0"/>
        <v>274</v>
      </c>
      <c r="H9" s="64">
        <f t="shared" si="0"/>
        <v>274</v>
      </c>
      <c r="I9" s="64">
        <f t="shared" si="0"/>
        <v>274</v>
      </c>
      <c r="J9" s="64">
        <f t="shared" si="0"/>
        <v>250</v>
      </c>
      <c r="K9" s="64">
        <f>+J12</f>
        <v>229</v>
      </c>
      <c r="L9" s="64">
        <f>+K12</f>
        <v>229</v>
      </c>
      <c r="M9" s="64">
        <f t="shared" si="0"/>
        <v>229</v>
      </c>
      <c r="N9" s="64">
        <f t="shared" si="0"/>
        <v>277</v>
      </c>
      <c r="O9" s="64">
        <f>+N12</f>
        <v>277</v>
      </c>
      <c r="P9" s="64">
        <f t="shared" si="0"/>
        <v>277</v>
      </c>
      <c r="Q9" s="64">
        <f t="shared" si="0"/>
        <v>277</v>
      </c>
      <c r="R9" s="64">
        <f>+Q12</f>
        <v>301</v>
      </c>
      <c r="S9" s="64">
        <f t="shared" si="0"/>
        <v>304</v>
      </c>
      <c r="T9" s="64">
        <f t="shared" si="0"/>
        <v>304</v>
      </c>
      <c r="U9" s="64">
        <f t="shared" si="0"/>
        <v>260</v>
      </c>
      <c r="V9" s="64">
        <f t="shared" si="0"/>
        <v>260</v>
      </c>
      <c r="W9" s="64">
        <f t="shared" si="0"/>
        <v>260</v>
      </c>
      <c r="X9" s="64">
        <f t="shared" si="0"/>
        <v>284</v>
      </c>
      <c r="Y9" s="64">
        <f t="shared" si="0"/>
        <v>306</v>
      </c>
      <c r="Z9" s="64">
        <f t="shared" si="0"/>
        <v>330</v>
      </c>
      <c r="AA9" s="64">
        <f t="shared" si="0"/>
        <v>309</v>
      </c>
      <c r="AB9" s="64">
        <f t="shared" si="0"/>
        <v>333</v>
      </c>
      <c r="AC9" s="64">
        <f t="shared" si="0"/>
        <v>307</v>
      </c>
      <c r="AD9" s="64">
        <f t="shared" si="0"/>
        <v>307</v>
      </c>
      <c r="AE9" s="64">
        <f t="shared" si="0"/>
        <v>279</v>
      </c>
      <c r="AF9" s="64">
        <f t="shared" si="0"/>
        <v>279</v>
      </c>
      <c r="AG9" s="64">
        <f t="shared" si="0"/>
        <v>279</v>
      </c>
    </row>
    <row r="10" spans="2:34">
      <c r="B10" s="65" t="s">
        <v>131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>
        <v>48</v>
      </c>
      <c r="N10" s="66"/>
      <c r="O10" s="66"/>
      <c r="P10" s="66"/>
      <c r="Q10" s="66">
        <v>24</v>
      </c>
      <c r="R10" s="66">
        <v>24</v>
      </c>
      <c r="S10" s="66"/>
      <c r="T10" s="66"/>
      <c r="U10" s="66"/>
      <c r="V10" s="66"/>
      <c r="W10" s="66">
        <v>24</v>
      </c>
      <c r="X10" s="66">
        <v>24</v>
      </c>
      <c r="Y10" s="66">
        <v>24</v>
      </c>
      <c r="Z10" s="66"/>
      <c r="AA10" s="66">
        <v>24</v>
      </c>
      <c r="AB10" s="66"/>
      <c r="AC10" s="67"/>
      <c r="AD10" s="68"/>
      <c r="AE10" s="69"/>
      <c r="AF10" s="69"/>
      <c r="AG10" s="69"/>
    </row>
    <row r="11" spans="2:34">
      <c r="B11" s="65" t="s">
        <v>132</v>
      </c>
      <c r="C11" s="66"/>
      <c r="D11" s="66"/>
      <c r="E11" s="66">
        <v>28</v>
      </c>
      <c r="F11" s="66">
        <v>24</v>
      </c>
      <c r="G11" s="66"/>
      <c r="H11" s="66"/>
      <c r="I11" s="66">
        <v>24</v>
      </c>
      <c r="J11" s="66">
        <v>21</v>
      </c>
      <c r="K11" s="66"/>
      <c r="L11" s="66"/>
      <c r="M11" s="66"/>
      <c r="N11" s="66"/>
      <c r="O11" s="66"/>
      <c r="P11" s="66"/>
      <c r="Q11" s="66"/>
      <c r="R11" s="66">
        <v>21</v>
      </c>
      <c r="S11" s="66"/>
      <c r="T11" s="66">
        <v>44</v>
      </c>
      <c r="U11" s="66"/>
      <c r="V11" s="66"/>
      <c r="W11" s="66"/>
      <c r="X11" s="66">
        <v>2</v>
      </c>
      <c r="Y11" s="66"/>
      <c r="Z11" s="66">
        <v>21</v>
      </c>
      <c r="AA11" s="67"/>
      <c r="AB11" s="66">
        <v>26</v>
      </c>
      <c r="AC11" s="67"/>
      <c r="AD11" s="68">
        <v>28</v>
      </c>
      <c r="AE11" s="69"/>
      <c r="AF11" s="69"/>
      <c r="AG11" s="69"/>
    </row>
    <row r="12" spans="2:34">
      <c r="B12" s="65"/>
      <c r="C12" s="70">
        <f>C9+C10-C11</f>
        <v>326</v>
      </c>
      <c r="D12" s="66">
        <f t="shared" ref="D12:AG12" si="1">D9+D10-D11</f>
        <v>326</v>
      </c>
      <c r="E12" s="66">
        <f t="shared" si="1"/>
        <v>298</v>
      </c>
      <c r="F12" s="66">
        <f t="shared" si="1"/>
        <v>274</v>
      </c>
      <c r="G12" s="66">
        <f t="shared" si="1"/>
        <v>274</v>
      </c>
      <c r="H12" s="66">
        <f t="shared" si="1"/>
        <v>274</v>
      </c>
      <c r="I12" s="66">
        <f t="shared" si="1"/>
        <v>250</v>
      </c>
      <c r="J12" s="66">
        <f t="shared" si="1"/>
        <v>229</v>
      </c>
      <c r="K12" s="66">
        <f t="shared" si="1"/>
        <v>229</v>
      </c>
      <c r="L12" s="66">
        <f t="shared" si="1"/>
        <v>229</v>
      </c>
      <c r="M12" s="66">
        <f t="shared" si="1"/>
        <v>277</v>
      </c>
      <c r="N12" s="66">
        <f t="shared" si="1"/>
        <v>277</v>
      </c>
      <c r="O12" s="66">
        <f t="shared" si="1"/>
        <v>277</v>
      </c>
      <c r="P12" s="66">
        <f t="shared" si="1"/>
        <v>277</v>
      </c>
      <c r="Q12" s="66">
        <f t="shared" si="1"/>
        <v>301</v>
      </c>
      <c r="R12" s="66">
        <f t="shared" si="1"/>
        <v>304</v>
      </c>
      <c r="S12" s="66">
        <f t="shared" si="1"/>
        <v>304</v>
      </c>
      <c r="T12" s="66">
        <f t="shared" si="1"/>
        <v>260</v>
      </c>
      <c r="U12" s="66">
        <f t="shared" si="1"/>
        <v>260</v>
      </c>
      <c r="V12" s="66">
        <f t="shared" si="1"/>
        <v>260</v>
      </c>
      <c r="W12" s="66">
        <f t="shared" si="1"/>
        <v>284</v>
      </c>
      <c r="X12" s="66">
        <f t="shared" si="1"/>
        <v>306</v>
      </c>
      <c r="Y12" s="66">
        <f t="shared" si="1"/>
        <v>330</v>
      </c>
      <c r="Z12" s="66">
        <f t="shared" si="1"/>
        <v>309</v>
      </c>
      <c r="AA12" s="66">
        <f t="shared" si="1"/>
        <v>333</v>
      </c>
      <c r="AB12" s="66">
        <f t="shared" si="1"/>
        <v>307</v>
      </c>
      <c r="AC12" s="66">
        <f t="shared" si="1"/>
        <v>307</v>
      </c>
      <c r="AD12" s="66">
        <f t="shared" si="1"/>
        <v>279</v>
      </c>
      <c r="AE12" s="66">
        <f t="shared" si="1"/>
        <v>279</v>
      </c>
      <c r="AF12" s="66">
        <f t="shared" si="1"/>
        <v>279</v>
      </c>
      <c r="AG12" s="66">
        <f t="shared" si="1"/>
        <v>279</v>
      </c>
    </row>
    <row r="13" spans="2:34">
      <c r="B13" s="71" t="s">
        <v>133</v>
      </c>
      <c r="C13" s="72">
        <v>333</v>
      </c>
      <c r="D13" s="73">
        <f>+C13</f>
        <v>333</v>
      </c>
      <c r="E13" s="73">
        <f t="shared" ref="E13:AG13" si="2">+D13</f>
        <v>333</v>
      </c>
      <c r="F13" s="73">
        <f t="shared" si="2"/>
        <v>333</v>
      </c>
      <c r="G13" s="73">
        <f t="shared" si="2"/>
        <v>333</v>
      </c>
      <c r="H13" s="73">
        <f t="shared" si="2"/>
        <v>333</v>
      </c>
      <c r="I13" s="73">
        <f t="shared" si="2"/>
        <v>333</v>
      </c>
      <c r="J13" s="73">
        <f t="shared" si="2"/>
        <v>333</v>
      </c>
      <c r="K13" s="73">
        <f>+J13</f>
        <v>333</v>
      </c>
      <c r="L13" s="73">
        <f>+K13</f>
        <v>333</v>
      </c>
      <c r="M13" s="73">
        <f t="shared" si="2"/>
        <v>333</v>
      </c>
      <c r="N13" s="73">
        <f t="shared" si="2"/>
        <v>333</v>
      </c>
      <c r="O13" s="73">
        <f t="shared" si="2"/>
        <v>333</v>
      </c>
      <c r="P13" s="73">
        <f t="shared" si="2"/>
        <v>333</v>
      </c>
      <c r="Q13" s="73">
        <f t="shared" si="2"/>
        <v>333</v>
      </c>
      <c r="R13" s="73">
        <f t="shared" si="2"/>
        <v>333</v>
      </c>
      <c r="S13" s="73">
        <f t="shared" si="2"/>
        <v>333</v>
      </c>
      <c r="T13" s="73">
        <f t="shared" si="2"/>
        <v>333</v>
      </c>
      <c r="U13" s="73">
        <f t="shared" si="2"/>
        <v>333</v>
      </c>
      <c r="V13" s="73">
        <f t="shared" si="2"/>
        <v>333</v>
      </c>
      <c r="W13" s="73">
        <f t="shared" si="2"/>
        <v>333</v>
      </c>
      <c r="X13" s="73">
        <f t="shared" si="2"/>
        <v>333</v>
      </c>
      <c r="Y13" s="73">
        <f t="shared" si="2"/>
        <v>333</v>
      </c>
      <c r="Z13" s="73">
        <f t="shared" si="2"/>
        <v>333</v>
      </c>
      <c r="AA13" s="73">
        <f t="shared" si="2"/>
        <v>333</v>
      </c>
      <c r="AB13" s="73">
        <f t="shared" si="2"/>
        <v>333</v>
      </c>
      <c r="AC13" s="73">
        <f t="shared" si="2"/>
        <v>333</v>
      </c>
      <c r="AD13" s="73">
        <f t="shared" si="2"/>
        <v>333</v>
      </c>
      <c r="AE13" s="73">
        <f t="shared" si="2"/>
        <v>333</v>
      </c>
      <c r="AF13" s="73">
        <f t="shared" si="2"/>
        <v>333</v>
      </c>
      <c r="AG13" s="73">
        <f t="shared" si="2"/>
        <v>333</v>
      </c>
      <c r="AH13" s="73">
        <f>C13*35</f>
        <v>11655</v>
      </c>
    </row>
    <row r="14" spans="2:34">
      <c r="B14" s="71" t="s">
        <v>134</v>
      </c>
      <c r="C14" s="72"/>
      <c r="D14" s="73">
        <f>D13*(36/30)</f>
        <v>399.59999999999997</v>
      </c>
      <c r="E14" s="73">
        <f t="shared" ref="E14:AG14" si="3">E13*(36/30)</f>
        <v>399.59999999999997</v>
      </c>
      <c r="F14" s="73">
        <f t="shared" si="3"/>
        <v>399.59999999999997</v>
      </c>
      <c r="G14" s="73">
        <f t="shared" si="3"/>
        <v>399.59999999999997</v>
      </c>
      <c r="H14" s="73">
        <f t="shared" si="3"/>
        <v>399.59999999999997</v>
      </c>
      <c r="I14" s="73">
        <f t="shared" si="3"/>
        <v>399.59999999999997</v>
      </c>
      <c r="J14" s="73">
        <f t="shared" si="3"/>
        <v>399.59999999999997</v>
      </c>
      <c r="K14" s="73">
        <f t="shared" si="3"/>
        <v>399.59999999999997</v>
      </c>
      <c r="L14" s="73">
        <f t="shared" si="3"/>
        <v>399.59999999999997</v>
      </c>
      <c r="M14" s="73">
        <f t="shared" si="3"/>
        <v>399.59999999999997</v>
      </c>
      <c r="N14" s="73">
        <f t="shared" si="3"/>
        <v>399.59999999999997</v>
      </c>
      <c r="O14" s="73">
        <f t="shared" si="3"/>
        <v>399.59999999999997</v>
      </c>
      <c r="P14" s="73">
        <f t="shared" si="3"/>
        <v>399.59999999999997</v>
      </c>
      <c r="Q14" s="73">
        <f t="shared" si="3"/>
        <v>399.59999999999997</v>
      </c>
      <c r="R14" s="73">
        <f t="shared" si="3"/>
        <v>399.59999999999997</v>
      </c>
      <c r="S14" s="73">
        <f t="shared" si="3"/>
        <v>399.59999999999997</v>
      </c>
      <c r="T14" s="73">
        <f t="shared" si="3"/>
        <v>399.59999999999997</v>
      </c>
      <c r="U14" s="73">
        <f t="shared" si="3"/>
        <v>399.59999999999997</v>
      </c>
      <c r="V14" s="73">
        <f t="shared" si="3"/>
        <v>399.59999999999997</v>
      </c>
      <c r="W14" s="73">
        <f t="shared" si="3"/>
        <v>399.59999999999997</v>
      </c>
      <c r="X14" s="73">
        <f t="shared" si="3"/>
        <v>399.59999999999997</v>
      </c>
      <c r="Y14" s="73">
        <f t="shared" si="3"/>
        <v>399.59999999999997</v>
      </c>
      <c r="Z14" s="73">
        <f t="shared" si="3"/>
        <v>399.59999999999997</v>
      </c>
      <c r="AA14" s="73">
        <f t="shared" si="3"/>
        <v>399.59999999999997</v>
      </c>
      <c r="AB14" s="73">
        <f t="shared" si="3"/>
        <v>399.59999999999997</v>
      </c>
      <c r="AC14" s="73">
        <f t="shared" si="3"/>
        <v>399.59999999999997</v>
      </c>
      <c r="AD14" s="73">
        <f t="shared" si="3"/>
        <v>399.59999999999997</v>
      </c>
      <c r="AE14" s="73">
        <f t="shared" si="3"/>
        <v>399.59999999999997</v>
      </c>
      <c r="AF14" s="73">
        <f t="shared" si="3"/>
        <v>399.59999999999997</v>
      </c>
      <c r="AG14" s="73">
        <f t="shared" si="3"/>
        <v>399.59999999999997</v>
      </c>
      <c r="AH14" s="74">
        <f>C13*D20</f>
        <v>11655</v>
      </c>
    </row>
    <row r="19" spans="2:5" ht="43.2">
      <c r="B19" s="75" t="s">
        <v>135</v>
      </c>
      <c r="C19" s="75" t="s">
        <v>136</v>
      </c>
      <c r="D19" s="75" t="s">
        <v>137</v>
      </c>
      <c r="E19" s="75" t="s">
        <v>138</v>
      </c>
    </row>
    <row r="20" spans="2:5">
      <c r="B20" s="76" t="s">
        <v>139</v>
      </c>
      <c r="C20" s="76">
        <f>C13</f>
        <v>333</v>
      </c>
      <c r="D20" s="77">
        <v>35</v>
      </c>
      <c r="E20" s="78">
        <f>C20*D20</f>
        <v>11655</v>
      </c>
    </row>
    <row r="21" spans="2:5">
      <c r="B21" s="79" t="s">
        <v>7</v>
      </c>
      <c r="C21" s="80"/>
      <c r="D21" s="80"/>
      <c r="E21" s="81">
        <f>E20</f>
        <v>11655</v>
      </c>
    </row>
  </sheetData>
  <conditionalFormatting sqref="C9:AG9">
    <cfRule type="cellIs" dxfId="0" priority="1" operator="greaterThan">
      <formula>700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z W N 9 V z Q g 9 c O k A A A A 9 w A A A B I A H A B D b 2 5 m a W c v U G F j a 2 F n Z S 5 4 b W w g o h g A K K A U A A A A A A A A A A A A A A A A A A A A A A A A A A A A h U 8 9 D o I w G L 0 K 6 U 7 / d D D k o w z G T R I S E + P a l A q N U A w t l r s 5 e C S v I E Z R N 4 c 3 v L / k v f v 1 B t n Y N t F F 9 8 5 0 N k U M U x R p q 7 r S 2 C p F g z / G K 5 Q J K K Q 6 y U p H U 9 i 6 Z H Q m R b X 3 5 4 S Q E A I O C 9 z 1 F e G U M n L I t z t V 6 1 b G x j o v r d L o 0 y r / t 5 C A / W u M 4 J j x C W z J M Q U y q 5 A b + 0 3 w a f D T / R F h P T R + 6 L X Q L i 4 2 Q G Y K 5 H 1 C P A B Q S w M E F A A C A A g A z W N 9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1 j f V c o i k e 4 D g A A A B E A A A A T A B w A R m 9 y b X V s Y X M v U 2 V j d G l v b j E u b S C i G A A o o B Q A A A A A A A A A A A A A A A A A A A A A A A A A A A A r T k 0 u y c z P U w i G 0 I b W A F B L A Q I t A B Q A A g A I A M 1 j f V c 0 I P X D p A A A A P c A A A A S A A A A A A A A A A A A A A A A A A A A A A B D b 2 5 m a W c v U G F j a 2 F n Z S 5 4 b W x Q S w E C L Q A U A A I A C A D N Y 3 1 X D 8 r p q 6 Q A A A D p A A A A E w A A A A A A A A A A A A A A A A D w A A A A W 0 N v b n R l b n R f V H l w Z X N d L n h t b F B L A Q I t A B Q A A g A I A M 1 j f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/ V F 1 S f V Z f 0 + e 1 H M Q q Q e 2 J w A A A A A C A A A A A A A Q Z g A A A A E A A C A A A A C s H e t N 7 2 y 5 w w H J a U f p X n 7 f i a 3 1 V 0 q Q d 9 X 7 o 2 D p N t k R q w A A A A A O g A A A A A I A A C A A A A A z n V g O r q d 3 7 R u w 9 T d h h H B M X b w k 5 c V w z I 7 y Q O Q d K 3 b q / V A A A A B S Y c Q s w f T t A k V F W D v 8 Z L 9 I M v Z z M s p X G i g c I w t a G 4 Q B H c D d q R K T c F 3 7 + / 8 + d 2 L Z l e L s N b X 9 G c + O D w M + o B S E R V 2 m 6 K f N w G + N + m V F U 7 X n q s Q 8 k k A A A A D r G 6 b 7 X m P c V X 5 8 A b Q 1 0 x Z v a O B V B Y 6 c p m g A 1 z 9 + O i k G X h x 3 r 8 i Z 3 T A G Z Y P 5 V 0 2 B d H l / b F H s 3 k o x V O 2 5 o 2 k 5 e q J E < / D a t a M a s h u p > 
</file>

<file path=customXml/itemProps1.xml><?xml version="1.0" encoding="utf-8"?>
<ds:datastoreItem xmlns:ds="http://schemas.openxmlformats.org/officeDocument/2006/customXml" ds:itemID="{F8AB1FA8-08CE-46DD-926E-497F22645E6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NOVIEMBRE</vt:lpstr>
      <vt:lpstr>ALMACENAMIENTO</vt:lpstr>
      <vt:lpstr>NOVIEMBRE!Área_de_impresión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Cordova</dc:creator>
  <cp:lastModifiedBy>Sandy Carmen (OSF-PAI)</cp:lastModifiedBy>
  <cp:lastPrinted>2021-11-11T17:22:09Z</cp:lastPrinted>
  <dcterms:created xsi:type="dcterms:W3CDTF">2021-10-19T16:49:45Z</dcterms:created>
  <dcterms:modified xsi:type="dcterms:W3CDTF">2023-12-04T20:16:16Z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2023-03-15T00:19:55Z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0a697079-0afe-4038-94e2-aa47caeddb10</vt:lpwstr>
  </property>
  <property fmtid="{D5CDD505-2E9C-101B-9397-08002B2CF9AE}" pid="7" name="MSIP_Label_defa4170-0d19-0005-0004-bc88714345d2_ActionId">
    <vt:lpwstr>41fe7af5-a409-488b-9077-4cb42fe7fed7</vt:lpwstr>
  </property>
  <property fmtid="{D5CDD505-2E9C-101B-9397-08002B2CF9AE}" pid="8" name="MSIP_Label_defa4170-0d19-0005-0004-bc88714345d2_ContentBits">
    <vt:lpwstr>0</vt:lpwstr>
  </property>
</Properties>
</file>