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4CF678A0-E9C8-4958-9D09-689CF0F9F8C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3" state="hidden" r:id="rId1"/>
    <sheet name="NOVIEMBRE" sheetId="2" r:id="rId2"/>
    <sheet name="ALMACENAMIENTO" sheetId="4" state="hidden" r:id="rId3"/>
  </sheets>
  <definedNames>
    <definedName name="_xlnm._FilterDatabase" localSheetId="1" hidden="1">NOVIEMBRE!$B$8:$P$8</definedName>
    <definedName name="_xlcn.WorksheetConnection_NOVIEMBREB36P911" hidden="1">NOVIEMBRE!$B$36:$P$91</definedName>
    <definedName name="_xlnm.Print_Area" localSheetId="1">NOVIEMBRE!$B$1:$P$16</definedName>
  </definedName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NOVIEMBRE!$B$36:$P$9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2" l="1"/>
  <c r="O107" i="2"/>
  <c r="P107" i="2" s="1"/>
  <c r="T111" i="2" l="1"/>
  <c r="V111" i="2" s="1"/>
  <c r="T110" i="2"/>
  <c r="V110" i="2" s="1"/>
  <c r="S108" i="2"/>
  <c r="S113" i="2" s="1"/>
  <c r="Q102" i="2"/>
  <c r="S102" i="2" s="1"/>
  <c r="Q103" i="2"/>
  <c r="S103" i="2" s="1"/>
  <c r="Q91" i="2"/>
  <c r="S91" i="2" s="1"/>
  <c r="Q31" i="2"/>
  <c r="S31" i="2" s="1"/>
  <c r="Q29" i="2"/>
  <c r="S29" i="2" s="1"/>
  <c r="Q28" i="2"/>
  <c r="S28" i="2" s="1"/>
  <c r="Q27" i="2"/>
  <c r="S27" i="2" s="1"/>
  <c r="Q23" i="2"/>
  <c r="S23" i="2" s="1"/>
  <c r="Q13" i="2"/>
  <c r="S13" i="2" s="1"/>
  <c r="Q12" i="2"/>
  <c r="S12" i="2" s="1"/>
  <c r="V113" i="2" l="1"/>
  <c r="S104" i="2"/>
  <c r="S32" i="2"/>
  <c r="Q32" i="2"/>
  <c r="S14" i="2"/>
  <c r="S116" i="2" l="1"/>
  <c r="C20" i="4"/>
  <c r="E20" i="4" s="1"/>
  <c r="E21" i="4" s="1"/>
  <c r="AH14" i="4"/>
  <c r="AH13" i="4"/>
  <c r="D13" i="4"/>
  <c r="E13" i="4" s="1"/>
  <c r="C12" i="4"/>
  <c r="D9" i="4" s="1"/>
  <c r="D12" i="4" s="1"/>
  <c r="E9" i="4" s="1"/>
  <c r="E12" i="4" s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D14" i="4" l="1"/>
  <c r="E14" i="4"/>
  <c r="F13" i="4"/>
  <c r="G13" i="4" l="1"/>
  <c r="F14" i="4"/>
  <c r="H13" i="4" l="1"/>
  <c r="G14" i="4"/>
  <c r="H14" i="4" l="1"/>
  <c r="I13" i="4"/>
  <c r="I14" i="4" l="1"/>
  <c r="J13" i="4"/>
  <c r="K13" i="4" l="1"/>
  <c r="J14" i="4"/>
  <c r="L13" i="4" l="1"/>
  <c r="K14" i="4"/>
  <c r="M13" i="4" l="1"/>
  <c r="L14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X14" i="4" l="1"/>
  <c r="Y13" i="4"/>
  <c r="Y14" i="4" l="1"/>
  <c r="Z13" i="4"/>
  <c r="AA13" i="4" l="1"/>
  <c r="Z14" i="4"/>
  <c r="AB13" i="4" l="1"/>
  <c r="AA14" i="4"/>
  <c r="AC13" i="4" l="1"/>
  <c r="AB14" i="4"/>
  <c r="AC14" i="4" l="1"/>
  <c r="AD13" i="4"/>
  <c r="AE13" i="4" l="1"/>
  <c r="AD14" i="4"/>
  <c r="AF13" i="4" l="1"/>
  <c r="AE14" i="4"/>
  <c r="AF14" i="4" l="1"/>
  <c r="AG13" i="4"/>
  <c r="AG14" i="4" l="1"/>
  <c r="C57" i="2" l="1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C71" i="2"/>
  <c r="E71" i="2"/>
  <c r="C72" i="2"/>
  <c r="E72" i="2"/>
  <c r="C73" i="2"/>
  <c r="E73" i="2"/>
  <c r="C74" i="2"/>
  <c r="E74" i="2"/>
  <c r="C75" i="2"/>
  <c r="E75" i="2"/>
  <c r="C76" i="2"/>
  <c r="E76" i="2"/>
  <c r="C77" i="2"/>
  <c r="E77" i="2"/>
  <c r="C78" i="2"/>
  <c r="E78" i="2"/>
  <c r="C79" i="2"/>
  <c r="E79" i="2"/>
  <c r="C80" i="2"/>
  <c r="E80" i="2"/>
  <c r="C81" i="2"/>
  <c r="E81" i="2"/>
  <c r="C82" i="2"/>
  <c r="E82" i="2"/>
  <c r="C83" i="2"/>
  <c r="E83" i="2"/>
  <c r="C84" i="2"/>
  <c r="E84" i="2"/>
  <c r="C85" i="2"/>
  <c r="E85" i="2"/>
  <c r="C86" i="2"/>
  <c r="E86" i="2"/>
  <c r="C87" i="2"/>
  <c r="E87" i="2"/>
  <c r="C88" i="2"/>
  <c r="E88" i="2"/>
  <c r="C89" i="2"/>
  <c r="E89" i="2"/>
  <c r="C90" i="2"/>
  <c r="E90" i="2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/>
  <c r="O65" i="2"/>
  <c r="P65" i="2"/>
  <c r="O66" i="2"/>
  <c r="P66" i="2" s="1"/>
  <c r="O67" i="2"/>
  <c r="P67" i="2" s="1"/>
  <c r="O68" i="2"/>
  <c r="P68" i="2" s="1"/>
  <c r="O69" i="2"/>
  <c r="P69" i="2"/>
  <c r="O70" i="2"/>
  <c r="P70" i="2" s="1"/>
  <c r="O71" i="2"/>
  <c r="P71" i="2" s="1"/>
  <c r="O72" i="2"/>
  <c r="P72" i="2" s="1"/>
  <c r="O73" i="2"/>
  <c r="P73" i="2" s="1"/>
  <c r="O74" i="2"/>
  <c r="P74" i="2"/>
  <c r="O75" i="2"/>
  <c r="P75" i="2" s="1"/>
  <c r="O76" i="2"/>
  <c r="P76" i="2" s="1"/>
  <c r="O77" i="2"/>
  <c r="P77" i="2" s="1"/>
  <c r="O78" i="2"/>
  <c r="P78" i="2"/>
  <c r="O79" i="2"/>
  <c r="P79" i="2" s="1"/>
  <c r="O80" i="2"/>
  <c r="P80" i="2"/>
  <c r="O81" i="2"/>
  <c r="P81" i="2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/>
  <c r="O56" i="2"/>
  <c r="P56" i="2" s="1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B131" i="2" l="1"/>
  <c r="M109" i="2"/>
  <c r="M110" i="2"/>
  <c r="M111" i="2"/>
  <c r="M112" i="2"/>
  <c r="O109" i="2"/>
  <c r="P109" i="2" s="1"/>
  <c r="O110" i="2"/>
  <c r="P110" i="2" s="1"/>
  <c r="O111" i="2"/>
  <c r="P111" i="2" s="1"/>
  <c r="O112" i="2"/>
  <c r="P112" i="2" s="1"/>
  <c r="E103" i="2" l="1"/>
  <c r="C103" i="2"/>
  <c r="E102" i="2"/>
  <c r="C102" i="2"/>
  <c r="E101" i="2"/>
  <c r="C101" i="2"/>
  <c r="E100" i="2"/>
  <c r="C100" i="2"/>
  <c r="K104" i="2" l="1"/>
  <c r="J104" i="2"/>
  <c r="O100" i="2"/>
  <c r="P100" i="2" s="1"/>
  <c r="O101" i="2"/>
  <c r="P101" i="2" s="1"/>
  <c r="O102" i="2"/>
  <c r="P102" i="2" s="1"/>
  <c r="O103" i="2"/>
  <c r="P103" i="2" s="1"/>
  <c r="M100" i="2"/>
  <c r="M101" i="2"/>
  <c r="M102" i="2"/>
  <c r="M103" i="2"/>
  <c r="C11" i="2"/>
  <c r="E11" i="2"/>
  <c r="C12" i="2"/>
  <c r="E12" i="2"/>
  <c r="C13" i="2"/>
  <c r="E13" i="2"/>
  <c r="J32" i="2"/>
  <c r="K14" i="2"/>
  <c r="J14" i="2"/>
  <c r="O12" i="2"/>
  <c r="P12" i="2" s="1"/>
  <c r="O13" i="2"/>
  <c r="M12" i="2"/>
  <c r="M13" i="2"/>
  <c r="K32" i="2"/>
  <c r="P13" i="2" l="1"/>
  <c r="K91" i="2"/>
  <c r="E131" i="2"/>
  <c r="B130" i="2"/>
  <c r="G130" i="2" s="1"/>
  <c r="K113" i="2"/>
  <c r="J113" i="2"/>
  <c r="O108" i="2"/>
  <c r="P108" i="2" s="1"/>
  <c r="M108" i="2"/>
  <c r="E130" i="2" l="1"/>
  <c r="G131" i="2"/>
  <c r="O113" i="2"/>
  <c r="M113" i="2"/>
  <c r="P113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M29" i="2"/>
  <c r="O29" i="2"/>
  <c r="P29" i="2" s="1"/>
  <c r="M30" i="2"/>
  <c r="O30" i="2"/>
  <c r="P30" i="2" s="1"/>
  <c r="M31" i="2"/>
  <c r="O31" i="2"/>
  <c r="P31" i="2" s="1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C46" i="2"/>
  <c r="E46" i="2"/>
  <c r="C47" i="2"/>
  <c r="E47" i="2"/>
  <c r="C48" i="2"/>
  <c r="E48" i="2"/>
  <c r="C49" i="2"/>
  <c r="E49" i="2"/>
  <c r="C50" i="2"/>
  <c r="E50" i="2"/>
  <c r="C51" i="2"/>
  <c r="E51" i="2"/>
  <c r="C52" i="2"/>
  <c r="E52" i="2"/>
  <c r="C53" i="2"/>
  <c r="E53" i="2"/>
  <c r="C54" i="2"/>
  <c r="E54" i="2"/>
  <c r="C55" i="2"/>
  <c r="E55" i="2"/>
  <c r="C56" i="2"/>
  <c r="E56" i="2"/>
  <c r="B128" i="2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O38" i="2"/>
  <c r="P38" i="2" s="1"/>
  <c r="M38" i="2"/>
  <c r="E38" i="2"/>
  <c r="C38" i="2"/>
  <c r="O37" i="2"/>
  <c r="M37" i="2"/>
  <c r="E37" i="2"/>
  <c r="C37" i="2"/>
  <c r="O11" i="2"/>
  <c r="P11" i="2" s="1"/>
  <c r="M99" i="2"/>
  <c r="M104" i="2" s="1"/>
  <c r="E99" i="2"/>
  <c r="C99" i="2"/>
  <c r="M11" i="2"/>
  <c r="O91" i="2" l="1"/>
  <c r="P23" i="2"/>
  <c r="E128" i="2"/>
  <c r="J91" i="2"/>
  <c r="G128" i="2"/>
  <c r="M91" i="2"/>
  <c r="P37" i="2"/>
  <c r="P91" i="2" s="1"/>
  <c r="B129" i="2"/>
  <c r="B127" i="2"/>
  <c r="O99" i="2"/>
  <c r="O104" i="2" s="1"/>
  <c r="O18" i="2"/>
  <c r="P18" i="2" s="1"/>
  <c r="M18" i="2"/>
  <c r="E18" i="2"/>
  <c r="C18" i="2"/>
  <c r="O17" i="2"/>
  <c r="O32" i="2" s="1"/>
  <c r="M17" i="2"/>
  <c r="E17" i="2"/>
  <c r="C17" i="2"/>
  <c r="M32" i="2" l="1"/>
  <c r="G127" i="2"/>
  <c r="E127" i="2"/>
  <c r="G129" i="2"/>
  <c r="E129" i="2"/>
  <c r="P99" i="2"/>
  <c r="P104" i="2" s="1"/>
  <c r="P17" i="2"/>
  <c r="P32" i="2" s="1"/>
  <c r="B126" i="2" l="1"/>
  <c r="E126" i="2" l="1"/>
  <c r="O10" i="2"/>
  <c r="P10" i="2" s="1"/>
  <c r="O9" i="2"/>
  <c r="O14" i="2" s="1"/>
  <c r="M10" i="2"/>
  <c r="M9" i="2"/>
  <c r="C10" i="2"/>
  <c r="E10" i="2"/>
  <c r="E9" i="2"/>
  <c r="C9" i="2"/>
  <c r="M14" i="2" l="1"/>
  <c r="G126" i="2"/>
  <c r="G132" i="2" s="1"/>
  <c r="P9" i="2"/>
  <c r="P1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91820D-82D4-4F18-AC77-834568AEAD2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356A7A0-B32D-434E-AAFB-8F7E6180AC86}" name="WorksheetConnection_NOVIEMBRE!$B$36:$P$91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NOVIEMBREB36P911"/>
        </x15:connection>
      </ext>
    </extLst>
  </connection>
</connections>
</file>

<file path=xl/sharedStrings.xml><?xml version="1.0" encoding="utf-8"?>
<sst xmlns="http://schemas.openxmlformats.org/spreadsheetml/2006/main" count="589" uniqueCount="162">
  <si>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</si>
  <si>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</si>
  <si>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</si>
  <si>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</si>
  <si>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</si>
  <si>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</si>
  <si>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</si>
  <si>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</si>
  <si>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</si>
  <si>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</si>
  <si>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</si>
  <si>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</si>
  <si>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</si>
  <si>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</si>
  <si>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</si>
  <si>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</si>
  <si>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</si>
  <si>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</si>
  <si>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</si>
  <si>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</si>
  <si>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</si>
  <si>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</si>
  <si>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</si>
  <si>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</si>
  <si>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</si>
  <si>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</si>
  <si>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</si>
  <si>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</si>
  <si>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</si>
  <si>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</si>
  <si>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SAC</t>
  </si>
  <si>
    <t>PT0001906</t>
  </si>
  <si>
    <t>PERICO LOMOS 0-8OZ A 25 KG SIN GLAC CRUD</t>
  </si>
  <si>
    <t>PT0001909</t>
  </si>
  <si>
    <t>PERICO LOMOS 1-2LB A 25KG SIN GLACE CRUD</t>
  </si>
  <si>
    <t>ACONDICIONADOS</t>
  </si>
  <si>
    <t>PT0001910</t>
  </si>
  <si>
    <t>PERICO LOMOS 2-3LB A 25KG SIN GLACE CRUD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</si>
  <si>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</si>
  <si>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</si>
  <si>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</si>
  <si>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</si>
  <si>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</si>
  <si>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</si>
  <si>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PT0001721</t>
  </si>
  <si>
    <t>POTA SAZONADO C/M C/T ENTERA 1.0-1.5 A 3</t>
  </si>
  <si>
    <t>PT0001722</t>
  </si>
  <si>
    <t>POTA SAZONADO C/M C/T ENTERA 1.5-2.0 A 3</t>
  </si>
  <si>
    <t>PT0001723</t>
  </si>
  <si>
    <t>POTA SAZONADO S/M C/T INTERNA 1.0-1.5 A</t>
  </si>
  <si>
    <t>PT0001724</t>
  </si>
  <si>
    <t>POTA SAZONADO S/M C/T INTERNA 1.5-2.0 A</t>
  </si>
  <si>
    <t>PT0000127</t>
  </si>
  <si>
    <t>PER PORC GLOBAL MARINE IVP BULK 6OZ 10LB</t>
  </si>
  <si>
    <t>PT0000130</t>
  </si>
  <si>
    <t>PERIC PORC GLOBAL MARINE BULK 2-4OZ 10LB</t>
  </si>
  <si>
    <t>PT0000136</t>
  </si>
  <si>
    <t>PERIC PORC GLOBAL MARINE BULK 1-2OZ 10LB</t>
  </si>
  <si>
    <t>PT0000231</t>
  </si>
  <si>
    <t>PERICO PORCIONES BULK 2-4OZ 2X5LB CON GL</t>
  </si>
  <si>
    <t>PT0000523</t>
  </si>
  <si>
    <t>PERICO PORCIONES 4OZ (3-3.5) 25KG SIN GL</t>
  </si>
  <si>
    <t>PT0001047</t>
  </si>
  <si>
    <t>PERICO PORCIONES GRANEL 6OZ 25KG SIN GL</t>
  </si>
  <si>
    <t>PT0001604</t>
  </si>
  <si>
    <t>PERICO PORCIONES IVP BULK 6OZ 10LB C/GLA</t>
  </si>
  <si>
    <t>PT0001978</t>
  </si>
  <si>
    <t>PERICO PORCIONES BULK 1-3OZ 10LB CON GLA</t>
  </si>
  <si>
    <t>PT0002863</t>
  </si>
  <si>
    <t>PERICO TROZOS BULK 4X5LB CON GLACE CRUDO</t>
  </si>
  <si>
    <t>PT0000090</t>
  </si>
  <si>
    <t>PERICO FILETE C/PIEL S/ESPINA 3-5LB 50LB</t>
  </si>
  <si>
    <t>PT0000091</t>
  </si>
  <si>
    <t>PERICO FILETE C/PIEL S/ESPINA 5/7LB 50LB</t>
  </si>
  <si>
    <t>PT0000526</t>
  </si>
  <si>
    <t>PERICO PORC D&amp;E IMPORTS BULK 4OZ 6X5LB</t>
  </si>
  <si>
    <t>martes</t>
  </si>
  <si>
    <t>Resumen Noviembre 2023:</t>
  </si>
  <si>
    <t>Oceano Noviembre 23 - Facturación servicios del CD</t>
  </si>
  <si>
    <t>OCEANO TRASLADO 15.11.23</t>
  </si>
  <si>
    <t>OCEANO TRASLADO 17.11.23</t>
  </si>
  <si>
    <t>OCEANO TRASLADO 21.11.23</t>
  </si>
  <si>
    <t>OCEANO TRASLADO 23.11.23</t>
  </si>
  <si>
    <t>OCEANO TRASLADO 27.11.23</t>
  </si>
  <si>
    <t>PT0001083</t>
  </si>
  <si>
    <t>PERICO TROZOS A GRANEL 1X20 KG SIN GLACE</t>
  </si>
  <si>
    <t>PT0001182</t>
  </si>
  <si>
    <t>POTA  DARUMA PANZA INTERNO 8-15 A  3 X 7</t>
  </si>
  <si>
    <t>PT0002328</t>
  </si>
  <si>
    <t>PERICO PORCIONES GRANEL 6OZ A1 25KG S/GL</t>
  </si>
  <si>
    <t>PT0002348</t>
  </si>
  <si>
    <t>PERICO PORCIONES IVP 6OZ PROVI 50LB C/GL</t>
  </si>
  <si>
    <t>PT0002009</t>
  </si>
  <si>
    <t>POTA DARUMA PANZA INTERNO 6-8 A 3 X 7 KG</t>
  </si>
  <si>
    <t>PT0002845</t>
  </si>
  <si>
    <t>PERICO PORCIONES GRANEL 4OZ 50LB CON GLA</t>
  </si>
  <si>
    <t>PT0001605</t>
  </si>
  <si>
    <t>POTA DARUMA LOMO EXTERNO 8-15 A 3 X 7 KG</t>
  </si>
  <si>
    <t>PT0001240</t>
  </si>
  <si>
    <t>POTA REPRODUCTOR INDIV. S/U S/V A 3 X 7.</t>
  </si>
  <si>
    <t>P-343-23A</t>
  </si>
  <si>
    <t>P-354-23A</t>
  </si>
  <si>
    <t>Picking dirigido</t>
  </si>
  <si>
    <t>Picking suelto</t>
  </si>
  <si>
    <t>INGRESO 0001</t>
  </si>
  <si>
    <t>INGRESO 0004</t>
  </si>
  <si>
    <t>INGRESO 0011</t>
  </si>
  <si>
    <t>INGRESO 0013</t>
  </si>
  <si>
    <t>INGRESO 0016</t>
  </si>
  <si>
    <t>INGRESO 0018</t>
  </si>
  <si>
    <t>PT0000128</t>
  </si>
  <si>
    <t>PER PORC GLOBAL MARINE IVP BULK 8OZ 10LB</t>
  </si>
  <si>
    <t>PT0000129</t>
  </si>
  <si>
    <t>PER PORC GLOBAL MARINE IVP BULK 4OZ 10LB</t>
  </si>
  <si>
    <t>PT0000232</t>
  </si>
  <si>
    <t>PERICO PORCIONES IVP 4OZ 10LB CON GLACE</t>
  </si>
  <si>
    <t>PT0000240</t>
  </si>
  <si>
    <t>PERICO PORCIONES BULK 10OZ 2X5LB CON GL</t>
  </si>
  <si>
    <t>PT0001603</t>
  </si>
  <si>
    <t>PERICO PORCIONES IVP BULK 8OZ 10LB C/GLA</t>
  </si>
  <si>
    <t>PT0001913</t>
  </si>
  <si>
    <t>PERICO LOMOS 7-UP LB A 1X25 KG SIN GLACE</t>
  </si>
  <si>
    <t>PERICO FLETCHS 5.0/7.0LB A 50 LB SIN GLA</t>
  </si>
  <si>
    <t>Etiquetas de fila</t>
  </si>
  <si>
    <t>(en blanco)</t>
  </si>
  <si>
    <t>Total general</t>
  </si>
  <si>
    <t>Suma de N° Pallets</t>
  </si>
  <si>
    <t>Facturación  al 28.11.2023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</si>
  <si>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</si>
  <si>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</si>
  <si>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</si>
  <si>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</si>
  <si>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</si>
  <si>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</si>
  <si>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</si>
  <si>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</si>
  <si>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</si>
  <si>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</si>
  <si>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</si>
  <si>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Almacenamiento fijo Noviembre</t>
  </si>
  <si>
    <t>14-Nov</t>
  </si>
  <si>
    <t>15-Nov</t>
  </si>
  <si>
    <t>20-Nov</t>
  </si>
  <si>
    <t>21-Nov</t>
  </si>
  <si>
    <t>22-Nov</t>
  </si>
  <si>
    <t>24-Nov</t>
  </si>
  <si>
    <t>Prefactura de servicio  Almacenamiento - CD Noviembre 2023</t>
  </si>
  <si>
    <t>GREA33-0006</t>
  </si>
  <si>
    <t>GREA33-0009</t>
  </si>
  <si>
    <t>CORRECTO</t>
  </si>
  <si>
    <t>GREA33-0001</t>
  </si>
  <si>
    <t>GREA33-0002</t>
  </si>
  <si>
    <t>GRE A33-003</t>
  </si>
  <si>
    <t>GRE A33-004</t>
  </si>
  <si>
    <t>GRE A33-005</t>
  </si>
  <si>
    <t>GREA33-007</t>
  </si>
  <si>
    <t>GREA33-008</t>
  </si>
  <si>
    <t>GREA33-0010</t>
  </si>
  <si>
    <t>GREA33-006</t>
  </si>
  <si>
    <t>GREA33-009</t>
  </si>
  <si>
    <t>GRE A33-0008</t>
  </si>
  <si>
    <t>GREA33-0005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</si>
</sst>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167" fontId="6" fillId="0" borderId="6" xfId="1" applyNumberFormat="1" applyFont="1" applyBorder="1" applyAlignment="1">
      <alignment horizontal="center" vertical="center"/>
    </xf>
    <xf numFmtId="164" fontId="6" fillId="0" borderId="7" xfId="3" applyFont="1" applyBorder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164" fontId="6" fillId="0" borderId="19" xfId="3" applyFont="1" applyBorder="1" applyAlignment="1">
      <alignment vertical="center"/>
    </xf>
    <xf numFmtId="164" fontId="6" fillId="0" borderId="20" xfId="3" applyFont="1" applyBorder="1" applyAlignment="1">
      <alignment vertical="center"/>
    </xf>
    <xf numFmtId="164" fontId="6" fillId="0" borderId="21" xfId="3" applyFont="1" applyBorder="1" applyAlignment="1">
      <alignment vertical="center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74" fontId="7" fillId="27" borderId="5" xfId="32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25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7" xfId="0" applyFont="1" applyBorder="1"/>
    <xf numFmtId="0" fontId="39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9" fillId="0" borderId="29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8" borderId="29" xfId="0" applyFont="1" applyFill="1" applyBorder="1"/>
    <xf numFmtId="0" fontId="3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175" fontId="39" fillId="29" borderId="30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indent="1"/>
    </xf>
    <xf numFmtId="168" fontId="6" fillId="29" borderId="5" xfId="2" applyNumberFormat="1" applyFont="1" applyFill="1" applyBorder="1" applyAlignment="1">
      <alignment horizontal="center"/>
    </xf>
    <xf numFmtId="164" fontId="39" fillId="29" borderId="0" xfId="2" applyFont="1" applyFill="1"/>
    <xf numFmtId="164" fontId="39" fillId="0" borderId="0" xfId="2" applyFont="1" applyFill="1"/>
    <xf numFmtId="164" fontId="0" fillId="29" borderId="0" xfId="2" applyFont="1" applyFill="1"/>
    <xf numFmtId="168" fontId="6" fillId="29" borderId="5" xfId="2" applyNumberFormat="1" applyFont="1" applyFill="1" applyBorder="1" applyAlignment="1">
      <alignment horizontal="right"/>
    </xf>
    <xf numFmtId="43" fontId="39" fillId="29" borderId="0" xfId="1" applyNumberFormat="1" applyFont="1" applyFill="1"/>
    <xf numFmtId="0" fontId="39" fillId="29" borderId="0" xfId="1" applyFont="1" applyFill="1"/>
    <xf numFmtId="168" fontId="39" fillId="29" borderId="0" xfId="1" applyNumberFormat="1" applyFont="1" applyFill="1"/>
    <xf numFmtId="168" fontId="39" fillId="0" borderId="0" xfId="1" applyNumberFormat="1" applyFont="1"/>
    <xf numFmtId="0" fontId="39" fillId="0" borderId="0" xfId="1" applyFont="1"/>
    <xf numFmtId="43" fontId="39" fillId="0" borderId="0" xfId="1" applyNumberFormat="1" applyFont="1"/>
    <xf numFmtId="0" fontId="39" fillId="0" borderId="0" xfId="1" applyFont="1" applyAlignment="1">
      <alignment horizontal="center"/>
    </xf>
    <xf numFmtId="164" fontId="3" fillId="0" borderId="0" xfId="2" applyFont="1" applyAlignment="1">
      <alignment horizontal="center"/>
    </xf>
    <xf numFmtId="0" fontId="37" fillId="29" borderId="5" xfId="1" applyFont="1" applyFill="1" applyBorder="1" applyAlignment="1">
      <alignment horizontal="center"/>
    </xf>
    <xf numFmtId="16" fontId="7" fillId="27" borderId="22" xfId="1" applyNumberFormat="1" applyFont="1" applyFill="1" applyBorder="1" applyAlignment="1">
      <alignment horizontal="left"/>
    </xf>
    <xf numFmtId="16" fontId="7" fillId="27" borderId="23" xfId="1" applyNumberFormat="1" applyFont="1" applyFill="1" applyBorder="1" applyAlignment="1">
      <alignment horizontal="left"/>
    </xf>
    <xf numFmtId="16" fontId="7" fillId="27" borderId="24" xfId="1" applyNumberFormat="1" applyFont="1" applyFill="1" applyBorder="1" applyAlignment="1">
      <alignment horizontal="left"/>
    </xf>
  </cellXfs>
  <cellStyles count="324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" xfId="323" builtinId="4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BD03F-1CD9-402C-A17F-00742511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1429808" cy="3525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sa Floriano" refreshedDate="45259.529847569444" backgroundQuery="1" createdVersion="8" refreshedVersion="8" minRefreshableVersion="3" recordCount="0" supportSubquery="1" supportAdvancedDrill="1" xr:uid="{C33BA50F-6F8E-4BF4-9F10-59BFCFAC24F8}">
  <cacheSource type="external" connectionId="1"/>
  <cacheFields count="3">
    <cacheField name="[Rango].[Referencia].[Referencia]" caption="Referencia" numFmtId="0" hierarchy="4" level="1">
      <sharedItems containsBlank="1" count="7">
        <m/>
        <s v="INGRESO 0001"/>
        <s v="INGRESO 0004"/>
        <s v="INGRESO 0011"/>
        <s v="INGRESO 0013"/>
        <s v="INGRESO 0016"/>
        <s v="INGRESO 0018"/>
      </sharedItems>
    </cacheField>
    <cacheField name="[Measures].[Suma de N° Pallets]" caption="Suma de N° Pallets" numFmtId="0" hierarchy="17" level="32767"/>
    <cacheField name="[Rango].[Fecha Despacho].[Fecha Despacho]" caption="Fecha Despacho" numFmtId="0" level="1">
      <sharedItems count="7">
        <s v="Total"/>
        <s v="14-Nov"/>
        <s v="15-Nov"/>
        <s v="20-Nov"/>
        <s v="21-Nov"/>
        <s v="22-Nov"/>
        <s v="24-Nov"/>
      </sharedItems>
    </cacheField>
  </cacheFields>
  <cacheHierarchies count="18">
    <cacheHierarchy uniqueName="[Rango].[Fecha Despacho]" caption="Fecha Despacho" attribute="1" defaultMemberUniqueName="[Rango].[Fecha Despacho].[All]" allUniqueName="[Rango].[Fecha Despacho].[All]" dimensionUniqueName="[Rango]" displayFolder="" count="2" memberValueDatatype="130" unbalanced="0">
      <fieldsUsage count="2">
        <fieldUsage x="-1"/>
        <fieldUsage x="2"/>
      </fieldsUsage>
    </cacheHierarchy>
    <cacheHierarchy uniqueName="[Rango].[Semana]" caption="Semana" attribute="1" defaultMemberUniqueName="[Rango].[Semana].[All]" allUniqueName="[Rango].[Semana].[All]" dimensionUniqueName="[Rango]" displayFolder="" count="0" memberValueDatatype="20" unbalanced="0"/>
    <cacheHierarchy uniqueName="[Rango].[Turno]" caption="Turno" attribute="1" defaultMemberUniqueName="[Rango].[Turno].[All]" allUniqueName="[Rango].[Turno].[All]" dimensionUniqueName="[Rango]" displayFolder="" count="0" memberValueDatatype="130" unbalanced="0"/>
    <cacheHierarchy uniqueName="[Rango].[Dia]" caption="Dia" attribute="1" defaultMemberUniqueName="[Rango].[Dia].[All]" allUniqueName="[Rango].[Dia].[All]" dimensionUniqueName="[Rango]" displayFolder="" count="0" memberValueDatatype="130" unbalanced="0"/>
    <cacheHierarchy uniqueName="[Rango].[Referencia]" caption="Referencia" attribute="1" defaultMemberUniqueName="[Rango].[Referencia].[All]" allUniqueName="[Rango].[Referencia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ódigo SAP]" caption="Código SAP" attribute="1" defaultMemberUniqueName="[Rango].[Código SAP].[All]" allUniqueName="[Rango].[Código SAP].[All]" dimensionUniqueName="[Rango]" displayFolder="" count="0" memberValueDatatype="130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Servicio]" caption="Servicio" attribute="1" defaultMemberUniqueName="[Rango].[Servicio].[All]" allUniqueName="[Rango].[Servicio].[All]" dimensionUniqueName="[Rango]" displayFolder="" count="0" memberValueDatatype="130" unbalanced="0"/>
    <cacheHierarchy uniqueName="[Rango].[N° Pallets]" caption="N° Pallets" attribute="1" defaultMemberUniqueName="[Rango].[N° Pallets].[All]" allUniqueName="[Rango].[N° Pallets].[All]" dimensionUniqueName="[Rango]" displayFolder="" count="0" memberValueDatatype="20" unbalanced="0"/>
    <cacheHierarchy uniqueName="[Rango].[Cantidad despachada]" caption="Cantidad despachada" attribute="1" defaultMemberUniqueName="[Rango].[Cantidad despachada].[All]" allUniqueName="[Rango].[Cantidad despachada].[All]" dimensionUniqueName="[Rango]" displayFolder="" count="0" memberValueDatatype="5" unbalanced="0"/>
    <cacheHierarchy uniqueName="[Rango].[Peso Unitario]" caption="Peso Unitario" attribute="1" defaultMemberUniqueName="[Rango].[Peso Unitario].[All]" allUniqueName="[Rango].[Peso Unitario].[All]" dimensionUniqueName="[Rango]" displayFolder="" count="0" memberValueDatatype="5" unbalanced="0"/>
    <cacheHierarchy uniqueName="[Rango].[Total]" caption="Total" attribute="1" defaultMemberUniqueName="[Rango].[Total].[All]" allUniqueName="[Rango].[Total].[All]" dimensionUniqueName="[Rango]" displayFolder="" count="0" memberValueDatatype="5" unbalanced="0"/>
    <cacheHierarchy uniqueName="[Rango].[Tarifa (USS)]" caption="Tarifa (USS)" attribute="1" defaultMemberUniqueName="[Rango].[Tarifa (USS)].[All]" allUniqueName="[Rango].[Tarifa (USS)].[All]" dimensionUniqueName="[Rango]" displayFolder="" count="0" memberValueDatatype="20" unbalanced="0"/>
    <cacheHierarchy uniqueName="[Rango].[Venta]" caption="Venta" attribute="1" defaultMemberUniqueName="[Rango].[Venta].[All]" allUniqueName="[Rango].[Venta].[All]" dimensionUniqueName="[Rango]" displayFolder="" count="0" memberValueDatatype="20" unbalanced="0"/>
    <cacheHierarchy uniqueName="[Rango].[Total Facturación]" caption="Total Facturación" attribute="1" defaultMemberUniqueName="[Rango].[Total Facturación].[All]" allUniqueName="[Rango].[Total Facturación].[All]" dimensionUniqueName="[Rango]" displayFolder="" count="0" memberValueDatatype="2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 Pallets]" caption="Suma de N° Pallets" measure="1" displayFolder="" measureGroup="Rang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F10A8-D886-48CB-95E5-7DBACCA7262D}" name="TablaDinámica3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2"/>
  </rowFields>
  <rowItems count="15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 t="grand">
      <x/>
    </i>
  </rowItems>
  <colItems count="1">
    <i/>
  </colItems>
  <dataFields count="1">
    <dataField name="Suma de N° Pallets" fld="1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NOVIEMBRE!$B$36:$P$91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AD69-3992-46E1-8DF9-F5F9343775A4}">
  <dimension ref="A3:B18"/>
  <sheetViews>
    <sheetView workbookViewId="0">
      <selection activeCell="B7" sqref="B7:B17"/>
    </sheetView>
  </sheetViews>
  <sheetFormatPr baseColWidth="10" defaultRowHeight="14.4"/>
  <cols>
    <col min="1" max="1" width="17.5546875" bestFit="1" customWidth="1"/>
    <col min="2" max="2" width="17.6640625" bestFit="1" customWidth="1"/>
  </cols>
  <sheetData>
    <row r="3" spans="1:2">
      <c r="A3" s="55" t="s">
        <v>123</v>
      </c>
      <c r="B3" t="s">
        <v>126</v>
      </c>
    </row>
    <row r="4" spans="1:2">
      <c r="A4" s="56" t="s">
        <v>124</v>
      </c>
    </row>
    <row r="5" spans="1:2">
      <c r="A5" s="82" t="s">
        <v>7</v>
      </c>
      <c r="B5">
        <v>144</v>
      </c>
    </row>
    <row r="6" spans="1:2">
      <c r="A6" s="56" t="s">
        <v>104</v>
      </c>
    </row>
    <row r="7" spans="1:2">
      <c r="A7" s="82" t="s">
        <v>140</v>
      </c>
      <c r="B7">
        <v>24</v>
      </c>
    </row>
    <row r="8" spans="1:2">
      <c r="A8" s="56" t="s">
        <v>105</v>
      </c>
    </row>
    <row r="9" spans="1:2">
      <c r="A9" s="82" t="s">
        <v>141</v>
      </c>
      <c r="B9">
        <v>24</v>
      </c>
    </row>
    <row r="10" spans="1:2">
      <c r="A10" s="56" t="s">
        <v>106</v>
      </c>
    </row>
    <row r="11" spans="1:2">
      <c r="A11" s="82" t="s">
        <v>142</v>
      </c>
      <c r="B11">
        <v>24</v>
      </c>
    </row>
    <row r="12" spans="1:2">
      <c r="A12" s="56" t="s">
        <v>107</v>
      </c>
    </row>
    <row r="13" spans="1:2">
      <c r="A13" s="82" t="s">
        <v>143</v>
      </c>
      <c r="B13">
        <v>24</v>
      </c>
    </row>
    <row r="14" spans="1:2">
      <c r="A14" s="56" t="s">
        <v>108</v>
      </c>
    </row>
    <row r="15" spans="1:2">
      <c r="A15" s="82" t="s">
        <v>144</v>
      </c>
      <c r="B15">
        <v>24</v>
      </c>
    </row>
    <row r="16" spans="1:2">
      <c r="A16" s="56" t="s">
        <v>109</v>
      </c>
    </row>
    <row r="17" spans="1:2">
      <c r="A17" s="82" t="s">
        <v>145</v>
      </c>
      <c r="B17">
        <v>24</v>
      </c>
    </row>
    <row r="18" spans="1:2">
      <c r="A18" s="56" t="s">
        <v>125</v>
      </c>
      <c r="B18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V134"/>
  <sheetViews>
    <sheetView showGridLines="0" tabSelected="1" topLeftCell="A71" zoomScale="80" zoomScaleNormal="80" workbookViewId="0">
      <selection activeCell="A92" sqref="A92:XFD133"/>
    </sheetView>
  </sheetViews>
  <sheetFormatPr baseColWidth="10" defaultColWidth="11.44140625" defaultRowHeight="14.4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2.109375" style="1" customWidth="1"/>
    <col min="18" max="18" width="11.44140625" style="1"/>
    <col min="19" max="19" width="14.33203125" style="1" customWidth="1"/>
    <col min="20" max="20" width="11.44140625" style="1"/>
    <col min="21" max="21" width="7" style="1" customWidth="1"/>
    <col min="22" max="16384" width="11.44140625" style="1"/>
  </cols>
  <sheetData>
    <row r="1" spans="2:21">
      <c r="H1" s="2" t="s">
        <v>0</v>
      </c>
    </row>
    <row r="2" spans="2:21" ht="18">
      <c r="F2" s="15" t="s">
        <v>78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2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1" s="8" customFormat="1" ht="31.5" hidden="1" customHeight="1">
      <c r="B8" s="28" t="s">
        <v>11</v>
      </c>
      <c r="C8" s="28" t="s">
        <v>23</v>
      </c>
      <c r="D8" s="28" t="s">
        <v>1</v>
      </c>
      <c r="E8" s="28" t="s">
        <v>2</v>
      </c>
      <c r="F8" s="28" t="s">
        <v>12</v>
      </c>
      <c r="G8" s="28" t="s">
        <v>13</v>
      </c>
      <c r="H8" s="28" t="s">
        <v>4</v>
      </c>
      <c r="I8" s="28" t="s">
        <v>14</v>
      </c>
      <c r="J8" s="29" t="s">
        <v>15</v>
      </c>
      <c r="K8" s="30" t="s">
        <v>25</v>
      </c>
      <c r="L8" s="30" t="s">
        <v>16</v>
      </c>
      <c r="M8" s="31" t="s">
        <v>7</v>
      </c>
      <c r="N8" s="16" t="s">
        <v>22</v>
      </c>
      <c r="O8" s="28" t="s">
        <v>17</v>
      </c>
      <c r="P8" s="28" t="s">
        <v>5</v>
      </c>
    </row>
    <row r="9" spans="2:21" s="8" customFormat="1" hidden="1">
      <c r="B9" s="17">
        <v>45247</v>
      </c>
      <c r="C9" s="18">
        <f t="shared" ref="C9:C10" si="0">+WEEKNUM(B9)</f>
        <v>46</v>
      </c>
      <c r="D9" s="17" t="s">
        <v>20</v>
      </c>
      <c r="E9" s="18" t="str">
        <f t="shared" ref="E9:E10" si="1">+TEXT(B9,"dddd")</f>
        <v>viernes</v>
      </c>
      <c r="F9" s="18" t="s">
        <v>100</v>
      </c>
      <c r="G9" s="18" t="s">
        <v>44</v>
      </c>
      <c r="H9" s="18" t="s">
        <v>45</v>
      </c>
      <c r="I9" s="32" t="s">
        <v>28</v>
      </c>
      <c r="J9" s="83">
        <v>6</v>
      </c>
      <c r="K9" s="83">
        <v>245</v>
      </c>
      <c r="L9" s="19">
        <v>21</v>
      </c>
      <c r="M9" s="20">
        <f t="shared" ref="M9:M13" si="2">K9*L9/1000</f>
        <v>5.1449999999999996</v>
      </c>
      <c r="N9" s="21">
        <v>7.8</v>
      </c>
      <c r="O9" s="22">
        <f t="shared" ref="O9:O13" si="3">+N9*J9</f>
        <v>46.8</v>
      </c>
      <c r="P9" s="22">
        <f t="shared" ref="P9:P13" si="4">+SUM(O9)</f>
        <v>46.8</v>
      </c>
    </row>
    <row r="10" spans="2:21" s="8" customFormat="1" hidden="1">
      <c r="B10" s="17">
        <v>45247</v>
      </c>
      <c r="C10" s="18">
        <f t="shared" si="0"/>
        <v>46</v>
      </c>
      <c r="D10" s="17" t="s">
        <v>20</v>
      </c>
      <c r="E10" s="18" t="str">
        <f t="shared" si="1"/>
        <v>viernes</v>
      </c>
      <c r="F10" s="18" t="s">
        <v>100</v>
      </c>
      <c r="G10" s="18" t="s">
        <v>46</v>
      </c>
      <c r="H10" s="18" t="s">
        <v>47</v>
      </c>
      <c r="I10" s="32" t="s">
        <v>28</v>
      </c>
      <c r="J10" s="83">
        <v>2</v>
      </c>
      <c r="K10" s="83">
        <v>80</v>
      </c>
      <c r="L10" s="19">
        <v>21</v>
      </c>
      <c r="M10" s="20">
        <f t="shared" si="2"/>
        <v>1.68</v>
      </c>
      <c r="N10" s="21">
        <v>7.8</v>
      </c>
      <c r="O10" s="22">
        <f t="shared" si="3"/>
        <v>15.6</v>
      </c>
      <c r="P10" s="22">
        <f t="shared" si="4"/>
        <v>15.6</v>
      </c>
    </row>
    <row r="11" spans="2:21" s="8" customFormat="1" hidden="1">
      <c r="B11" s="17">
        <v>45247</v>
      </c>
      <c r="C11" s="18">
        <f t="shared" ref="C11:C13" si="5">+WEEKNUM(B11)</f>
        <v>46</v>
      </c>
      <c r="D11" s="17" t="s">
        <v>20</v>
      </c>
      <c r="E11" s="18" t="str">
        <f t="shared" ref="E11:E13" si="6">+TEXT(B11,"dddd")</f>
        <v>viernes</v>
      </c>
      <c r="F11" s="18" t="s">
        <v>100</v>
      </c>
      <c r="G11" s="18" t="s">
        <v>48</v>
      </c>
      <c r="H11" s="18" t="s">
        <v>49</v>
      </c>
      <c r="I11" s="32" t="s">
        <v>28</v>
      </c>
      <c r="J11" s="83">
        <v>17</v>
      </c>
      <c r="K11" s="83">
        <v>672</v>
      </c>
      <c r="L11" s="19">
        <v>21</v>
      </c>
      <c r="M11" s="20">
        <f t="shared" si="2"/>
        <v>14.112</v>
      </c>
      <c r="N11" s="21">
        <v>7.8</v>
      </c>
      <c r="O11" s="22">
        <f t="shared" si="3"/>
        <v>132.6</v>
      </c>
      <c r="P11" s="22">
        <f t="shared" si="4"/>
        <v>132.6</v>
      </c>
    </row>
    <row r="12" spans="2:21" s="8" customFormat="1" hidden="1">
      <c r="B12" s="17">
        <v>45247</v>
      </c>
      <c r="C12" s="18">
        <f t="shared" si="5"/>
        <v>46</v>
      </c>
      <c r="D12" s="17" t="s">
        <v>20</v>
      </c>
      <c r="E12" s="18" t="str">
        <f t="shared" si="6"/>
        <v>viernes</v>
      </c>
      <c r="F12" s="18" t="s">
        <v>100</v>
      </c>
      <c r="G12" s="18" t="s">
        <v>50</v>
      </c>
      <c r="H12" s="18" t="s">
        <v>51</v>
      </c>
      <c r="I12" s="32" t="s">
        <v>28</v>
      </c>
      <c r="J12" s="83">
        <v>1</v>
      </c>
      <c r="K12" s="83">
        <v>41</v>
      </c>
      <c r="L12" s="19">
        <v>21</v>
      </c>
      <c r="M12" s="20">
        <f t="shared" si="2"/>
        <v>0.86099999999999999</v>
      </c>
      <c r="N12" s="21">
        <v>7.8</v>
      </c>
      <c r="O12" s="22">
        <f t="shared" si="3"/>
        <v>7.8</v>
      </c>
      <c r="P12" s="22">
        <f t="shared" si="4"/>
        <v>7.8</v>
      </c>
      <c r="Q12" s="84">
        <f>SUM(J9:J12)</f>
        <v>26</v>
      </c>
      <c r="R12" s="84">
        <v>7.8</v>
      </c>
      <c r="S12" s="84">
        <f>Q12*R12</f>
        <v>202.79999999999998</v>
      </c>
      <c r="T12" s="85" t="s">
        <v>147</v>
      </c>
    </row>
    <row r="13" spans="2:21" s="8" customFormat="1" hidden="1">
      <c r="B13" s="17">
        <v>45255</v>
      </c>
      <c r="C13" s="18">
        <f t="shared" si="5"/>
        <v>47</v>
      </c>
      <c r="D13" s="17" t="s">
        <v>20</v>
      </c>
      <c r="E13" s="18" t="str">
        <f t="shared" si="6"/>
        <v>sábado</v>
      </c>
      <c r="F13" s="18" t="s">
        <v>101</v>
      </c>
      <c r="G13" s="18" t="s">
        <v>98</v>
      </c>
      <c r="H13" s="18" t="s">
        <v>99</v>
      </c>
      <c r="I13" s="32" t="s">
        <v>28</v>
      </c>
      <c r="J13" s="83">
        <v>32</v>
      </c>
      <c r="K13" s="83">
        <v>1200</v>
      </c>
      <c r="L13" s="19">
        <v>22.5</v>
      </c>
      <c r="M13" s="20">
        <f t="shared" si="2"/>
        <v>27</v>
      </c>
      <c r="N13" s="21">
        <v>7.8</v>
      </c>
      <c r="O13" s="22">
        <f t="shared" si="3"/>
        <v>249.6</v>
      </c>
      <c r="P13" s="22">
        <f t="shared" si="4"/>
        <v>249.6</v>
      </c>
      <c r="Q13" s="84">
        <f>J13</f>
        <v>32</v>
      </c>
      <c r="R13" s="84">
        <v>7.8</v>
      </c>
      <c r="S13" s="84">
        <f>Q13*R13</f>
        <v>249.6</v>
      </c>
      <c r="T13" s="85" t="s">
        <v>148</v>
      </c>
    </row>
    <row r="14" spans="2:21" s="8" customFormat="1" hidden="1">
      <c r="B14" s="33" t="s">
        <v>7</v>
      </c>
      <c r="C14" s="33"/>
      <c r="D14" s="33"/>
      <c r="E14" s="33"/>
      <c r="F14" s="34"/>
      <c r="G14" s="34"/>
      <c r="H14" s="35"/>
      <c r="I14" s="35"/>
      <c r="J14" s="36">
        <f>SUM(J9:J13)</f>
        <v>58</v>
      </c>
      <c r="K14" s="36">
        <f>SUM(K9:K13)</f>
        <v>2238</v>
      </c>
      <c r="L14" s="37"/>
      <c r="M14" s="36">
        <f>SUM(M9:M13)</f>
        <v>48.798000000000002</v>
      </c>
      <c r="N14" s="36"/>
      <c r="O14" s="52">
        <f>SUM(O9:O13)</f>
        <v>452.4</v>
      </c>
      <c r="P14" s="52">
        <f>SUM(P9:P13)</f>
        <v>452.4</v>
      </c>
      <c r="S14" s="84">
        <f>SUM(S12:S13)</f>
        <v>452.4</v>
      </c>
      <c r="T14" s="84" t="s">
        <v>149</v>
      </c>
      <c r="U14" s="86"/>
    </row>
    <row r="15" spans="2:21" s="8" customFormat="1">
      <c r="B15" s="9"/>
      <c r="C15" s="9"/>
      <c r="D15" s="9"/>
      <c r="E15" s="9"/>
      <c r="F15" s="10"/>
      <c r="G15" s="10"/>
      <c r="H15" s="11"/>
      <c r="I15" s="11"/>
      <c r="J15" s="12"/>
      <c r="K15" s="12"/>
      <c r="L15" s="12"/>
      <c r="M15" s="12"/>
      <c r="N15" s="13"/>
      <c r="O15" s="13"/>
      <c r="P15" s="13"/>
    </row>
    <row r="16" spans="2:21" s="8" customFormat="1" hidden="1">
      <c r="B16" s="28" t="s">
        <v>11</v>
      </c>
      <c r="C16" s="28" t="s">
        <v>23</v>
      </c>
      <c r="D16" s="28" t="s">
        <v>1</v>
      </c>
      <c r="E16" s="28" t="s">
        <v>2</v>
      </c>
      <c r="F16" s="28" t="s">
        <v>12</v>
      </c>
      <c r="G16" s="28" t="s">
        <v>13</v>
      </c>
      <c r="H16" s="28" t="s">
        <v>4</v>
      </c>
      <c r="I16" s="28" t="s">
        <v>14</v>
      </c>
      <c r="J16" s="29" t="s">
        <v>15</v>
      </c>
      <c r="K16" s="30" t="s">
        <v>25</v>
      </c>
      <c r="L16" s="30" t="s">
        <v>16</v>
      </c>
      <c r="M16" s="31" t="s">
        <v>7</v>
      </c>
      <c r="N16" s="16" t="s">
        <v>22</v>
      </c>
      <c r="O16" s="28" t="s">
        <v>17</v>
      </c>
      <c r="P16" s="28" t="s">
        <v>5</v>
      </c>
    </row>
    <row r="17" spans="1:22" s="8" customFormat="1" hidden="1">
      <c r="B17" s="17">
        <v>45245</v>
      </c>
      <c r="C17" s="18">
        <f t="shared" ref="C17:C18" si="7">+WEEKNUM(B17)</f>
        <v>46</v>
      </c>
      <c r="D17" s="17" t="s">
        <v>20</v>
      </c>
      <c r="E17" s="18" t="str">
        <f t="shared" ref="E17:E18" si="8">+TEXT(B17,"dddd")</f>
        <v>miércoles</v>
      </c>
      <c r="F17" s="18" t="s">
        <v>79</v>
      </c>
      <c r="G17" s="18" t="s">
        <v>84</v>
      </c>
      <c r="H17" s="18" t="s">
        <v>85</v>
      </c>
      <c r="I17" s="32" t="s">
        <v>27</v>
      </c>
      <c r="J17" s="83">
        <v>8</v>
      </c>
      <c r="K17" s="87">
        <v>202</v>
      </c>
      <c r="L17" s="19">
        <v>25</v>
      </c>
      <c r="M17" s="20">
        <f t="shared" ref="M17:M18" si="9">K17*L17/1000</f>
        <v>5.05</v>
      </c>
      <c r="N17" s="21">
        <v>5</v>
      </c>
      <c r="O17" s="22">
        <f t="shared" ref="O17:O18" si="10">+N17*J17</f>
        <v>40</v>
      </c>
      <c r="P17" s="22">
        <f t="shared" ref="P17:P18" si="11">+SUM(O17)</f>
        <v>40</v>
      </c>
    </row>
    <row r="18" spans="1:22" s="8" customFormat="1" hidden="1">
      <c r="B18" s="17">
        <v>45245</v>
      </c>
      <c r="C18" s="18">
        <f t="shared" si="7"/>
        <v>46</v>
      </c>
      <c r="D18" s="17" t="s">
        <v>20</v>
      </c>
      <c r="E18" s="18" t="str">
        <f t="shared" si="8"/>
        <v>miércoles</v>
      </c>
      <c r="F18" s="18" t="s">
        <v>79</v>
      </c>
      <c r="G18" s="18" t="s">
        <v>86</v>
      </c>
      <c r="H18" s="18" t="s">
        <v>87</v>
      </c>
      <c r="I18" s="32" t="s">
        <v>27</v>
      </c>
      <c r="J18" s="83">
        <v>4</v>
      </c>
      <c r="K18" s="87">
        <v>168</v>
      </c>
      <c r="L18" s="19">
        <v>25</v>
      </c>
      <c r="M18" s="20">
        <f t="shared" si="9"/>
        <v>4.2</v>
      </c>
      <c r="N18" s="21">
        <v>5</v>
      </c>
      <c r="O18" s="22">
        <f t="shared" si="10"/>
        <v>20</v>
      </c>
      <c r="P18" s="22">
        <f t="shared" si="11"/>
        <v>20</v>
      </c>
    </row>
    <row r="19" spans="1:22" s="8" customFormat="1" hidden="1">
      <c r="B19" s="17">
        <v>45245</v>
      </c>
      <c r="C19" s="18">
        <f t="shared" ref="C19:C31" si="12">+WEEKNUM(B19)</f>
        <v>46</v>
      </c>
      <c r="D19" s="17" t="s">
        <v>20</v>
      </c>
      <c r="E19" s="18" t="str">
        <f t="shared" ref="E19:E31" si="13">+TEXT(B19,"dddd")</f>
        <v>miércoles</v>
      </c>
      <c r="F19" s="18" t="s">
        <v>79</v>
      </c>
      <c r="G19" s="18" t="s">
        <v>38</v>
      </c>
      <c r="H19" s="18" t="s">
        <v>39</v>
      </c>
      <c r="I19" s="32" t="s">
        <v>27</v>
      </c>
      <c r="J19" s="83">
        <v>4</v>
      </c>
      <c r="K19" s="87">
        <v>70</v>
      </c>
      <c r="L19" s="19">
        <v>25</v>
      </c>
      <c r="M19" s="20">
        <f t="shared" ref="M19:M31" si="14">K19*L19/1000</f>
        <v>1.75</v>
      </c>
      <c r="N19" s="21">
        <v>5</v>
      </c>
      <c r="O19" s="22">
        <f t="shared" ref="O19:O31" si="15">+N19*J19</f>
        <v>20</v>
      </c>
      <c r="P19" s="22">
        <f t="shared" ref="P19:P31" si="16">+SUM(O19)</f>
        <v>20</v>
      </c>
    </row>
    <row r="20" spans="1:22" s="8" customFormat="1" hidden="1">
      <c r="B20" s="17">
        <v>45245</v>
      </c>
      <c r="C20" s="18">
        <f t="shared" si="12"/>
        <v>46</v>
      </c>
      <c r="D20" s="17" t="s">
        <v>20</v>
      </c>
      <c r="E20" s="18" t="str">
        <f t="shared" si="13"/>
        <v>miércoles</v>
      </c>
      <c r="F20" s="18" t="s">
        <v>79</v>
      </c>
      <c r="G20" s="18" t="s">
        <v>40</v>
      </c>
      <c r="H20" s="18" t="s">
        <v>41</v>
      </c>
      <c r="I20" s="32" t="s">
        <v>27</v>
      </c>
      <c r="J20" s="83">
        <v>1</v>
      </c>
      <c r="K20" s="87">
        <v>20</v>
      </c>
      <c r="L20" s="19">
        <v>21</v>
      </c>
      <c r="M20" s="20">
        <f t="shared" si="14"/>
        <v>0.42</v>
      </c>
      <c r="N20" s="21">
        <v>5</v>
      </c>
      <c r="O20" s="22">
        <f t="shared" si="15"/>
        <v>5</v>
      </c>
      <c r="P20" s="22">
        <f t="shared" si="16"/>
        <v>5</v>
      </c>
      <c r="Q20" s="85" t="s">
        <v>150</v>
      </c>
    </row>
    <row r="21" spans="1:22" s="8" customFormat="1" hidden="1">
      <c r="B21" s="17">
        <v>45245</v>
      </c>
      <c r="C21" s="18">
        <f t="shared" si="12"/>
        <v>46</v>
      </c>
      <c r="D21" s="17" t="s">
        <v>20</v>
      </c>
      <c r="E21" s="18" t="str">
        <f t="shared" si="13"/>
        <v>miércoles</v>
      </c>
      <c r="F21" s="18" t="s">
        <v>79</v>
      </c>
      <c r="G21" s="18" t="s">
        <v>88</v>
      </c>
      <c r="H21" s="18" t="s">
        <v>89</v>
      </c>
      <c r="I21" s="32" t="s">
        <v>27</v>
      </c>
      <c r="J21" s="83">
        <v>1</v>
      </c>
      <c r="K21" s="87">
        <v>4</v>
      </c>
      <c r="L21" s="19">
        <v>21</v>
      </c>
      <c r="M21" s="20">
        <f t="shared" si="14"/>
        <v>8.4000000000000005E-2</v>
      </c>
      <c r="N21" s="21">
        <v>5</v>
      </c>
      <c r="O21" s="22">
        <f t="shared" si="15"/>
        <v>5</v>
      </c>
      <c r="P21" s="22">
        <f t="shared" si="16"/>
        <v>5</v>
      </c>
      <c r="Q21" s="85" t="s">
        <v>151</v>
      </c>
    </row>
    <row r="22" spans="1:22" s="8" customFormat="1" hidden="1">
      <c r="B22" s="17">
        <v>45245</v>
      </c>
      <c r="C22" s="18">
        <f t="shared" si="12"/>
        <v>46</v>
      </c>
      <c r="D22" s="17" t="s">
        <v>20</v>
      </c>
      <c r="E22" s="18" t="str">
        <f t="shared" si="13"/>
        <v>miércoles</v>
      </c>
      <c r="F22" s="18" t="s">
        <v>79</v>
      </c>
      <c r="G22" s="18" t="s">
        <v>90</v>
      </c>
      <c r="H22" s="18" t="s">
        <v>91</v>
      </c>
      <c r="I22" s="32" t="s">
        <v>27</v>
      </c>
      <c r="J22" s="83">
        <v>3</v>
      </c>
      <c r="K22" s="87">
        <v>81</v>
      </c>
      <c r="L22" s="19">
        <v>21</v>
      </c>
      <c r="M22" s="20">
        <f t="shared" si="14"/>
        <v>1.7010000000000001</v>
      </c>
      <c r="N22" s="21">
        <v>5</v>
      </c>
      <c r="O22" s="22">
        <f t="shared" si="15"/>
        <v>15</v>
      </c>
      <c r="P22" s="22">
        <f t="shared" si="16"/>
        <v>15</v>
      </c>
    </row>
    <row r="23" spans="1:22" s="8" customFormat="1" hidden="1">
      <c r="B23" s="17">
        <v>45245</v>
      </c>
      <c r="C23" s="18">
        <f t="shared" si="12"/>
        <v>46</v>
      </c>
      <c r="D23" s="17" t="s">
        <v>20</v>
      </c>
      <c r="E23" s="18" t="str">
        <f t="shared" si="13"/>
        <v>miércoles</v>
      </c>
      <c r="F23" s="18" t="s">
        <v>79</v>
      </c>
      <c r="G23" s="18" t="s">
        <v>68</v>
      </c>
      <c r="H23" s="18" t="s">
        <v>69</v>
      </c>
      <c r="I23" s="32" t="s">
        <v>27</v>
      </c>
      <c r="J23" s="83">
        <v>4</v>
      </c>
      <c r="K23" s="87">
        <v>385</v>
      </c>
      <c r="L23" s="19">
        <v>21</v>
      </c>
      <c r="M23" s="20">
        <f t="shared" si="14"/>
        <v>8.0850000000000009</v>
      </c>
      <c r="N23" s="21">
        <v>5</v>
      </c>
      <c r="O23" s="22">
        <f t="shared" si="15"/>
        <v>20</v>
      </c>
      <c r="P23" s="22">
        <f t="shared" si="16"/>
        <v>20</v>
      </c>
      <c r="Q23" s="85">
        <f>SUM(J17:J23)</f>
        <v>25</v>
      </c>
      <c r="R23" s="85">
        <v>5</v>
      </c>
      <c r="S23" s="85">
        <f>Q23*R23</f>
        <v>125</v>
      </c>
      <c r="T23" s="8" t="s">
        <v>149</v>
      </c>
    </row>
    <row r="24" spans="1:22" s="8" customFormat="1" hidden="1">
      <c r="B24" s="17">
        <v>45247</v>
      </c>
      <c r="C24" s="18">
        <f t="shared" si="12"/>
        <v>46</v>
      </c>
      <c r="D24" s="17" t="s">
        <v>20</v>
      </c>
      <c r="E24" s="18" t="str">
        <f t="shared" si="13"/>
        <v>viernes</v>
      </c>
      <c r="F24" s="18" t="s">
        <v>80</v>
      </c>
      <c r="G24" s="18" t="s">
        <v>86</v>
      </c>
      <c r="H24" s="18" t="s">
        <v>87</v>
      </c>
      <c r="I24" s="32" t="s">
        <v>27</v>
      </c>
      <c r="J24" s="83">
        <v>15</v>
      </c>
      <c r="K24" s="87">
        <v>629</v>
      </c>
      <c r="L24" s="19">
        <v>25</v>
      </c>
      <c r="M24" s="20">
        <f t="shared" si="14"/>
        <v>15.725</v>
      </c>
      <c r="N24" s="21">
        <v>5</v>
      </c>
      <c r="O24" s="22">
        <f t="shared" si="15"/>
        <v>75</v>
      </c>
      <c r="P24" s="22">
        <f t="shared" si="16"/>
        <v>75</v>
      </c>
    </row>
    <row r="25" spans="1:22" s="8" customFormat="1" hidden="1">
      <c r="B25" s="17">
        <v>45247</v>
      </c>
      <c r="C25" s="18">
        <f t="shared" si="12"/>
        <v>46</v>
      </c>
      <c r="D25" s="17" t="s">
        <v>20</v>
      </c>
      <c r="E25" s="18" t="str">
        <f t="shared" si="13"/>
        <v>viernes</v>
      </c>
      <c r="F25" s="18" t="s">
        <v>80</v>
      </c>
      <c r="G25" s="18" t="s">
        <v>92</v>
      </c>
      <c r="H25" s="18" t="s">
        <v>93</v>
      </c>
      <c r="I25" s="32" t="s">
        <v>27</v>
      </c>
      <c r="J25" s="83">
        <v>1</v>
      </c>
      <c r="K25" s="87">
        <v>42</v>
      </c>
      <c r="L25" s="19">
        <v>25</v>
      </c>
      <c r="M25" s="20">
        <f t="shared" si="14"/>
        <v>1.05</v>
      </c>
      <c r="N25" s="21">
        <v>5</v>
      </c>
      <c r="O25" s="22">
        <f t="shared" si="15"/>
        <v>5</v>
      </c>
      <c r="P25" s="22">
        <f t="shared" si="16"/>
        <v>5</v>
      </c>
      <c r="Q25" s="85" t="s">
        <v>152</v>
      </c>
      <c r="R25" s="85"/>
      <c r="S25" s="85"/>
    </row>
    <row r="26" spans="1:22" s="8" customFormat="1" hidden="1">
      <c r="B26" s="17">
        <v>45247</v>
      </c>
      <c r="C26" s="18">
        <f t="shared" si="12"/>
        <v>46</v>
      </c>
      <c r="D26" s="17" t="s">
        <v>20</v>
      </c>
      <c r="E26" s="18" t="str">
        <f t="shared" si="13"/>
        <v>viernes</v>
      </c>
      <c r="F26" s="18" t="s">
        <v>80</v>
      </c>
      <c r="G26" s="18" t="s">
        <v>94</v>
      </c>
      <c r="H26" s="18" t="s">
        <v>95</v>
      </c>
      <c r="I26" s="32" t="s">
        <v>27</v>
      </c>
      <c r="J26" s="83">
        <v>5</v>
      </c>
      <c r="K26" s="87">
        <v>119</v>
      </c>
      <c r="L26" s="19">
        <v>25</v>
      </c>
      <c r="M26" s="20">
        <f t="shared" si="14"/>
        <v>2.9750000000000001</v>
      </c>
      <c r="N26" s="21">
        <v>5</v>
      </c>
      <c r="O26" s="22">
        <f t="shared" si="15"/>
        <v>25</v>
      </c>
      <c r="P26" s="22">
        <f t="shared" si="16"/>
        <v>25</v>
      </c>
      <c r="Q26" s="85" t="s">
        <v>153</v>
      </c>
      <c r="R26" s="85"/>
      <c r="S26" s="85" t="s">
        <v>154</v>
      </c>
    </row>
    <row r="27" spans="1:22" s="8" customFormat="1" hidden="1">
      <c r="B27" s="17">
        <v>45247</v>
      </c>
      <c r="C27" s="18">
        <f t="shared" si="12"/>
        <v>46</v>
      </c>
      <c r="D27" s="17" t="s">
        <v>20</v>
      </c>
      <c r="E27" s="18" t="str">
        <f t="shared" si="13"/>
        <v>viernes</v>
      </c>
      <c r="F27" s="18" t="s">
        <v>80</v>
      </c>
      <c r="G27" s="18" t="s">
        <v>68</v>
      </c>
      <c r="H27" s="18" t="s">
        <v>69</v>
      </c>
      <c r="I27" s="32" t="s">
        <v>27</v>
      </c>
      <c r="J27" s="83">
        <v>2</v>
      </c>
      <c r="K27" s="87">
        <v>191</v>
      </c>
      <c r="L27" s="19">
        <v>25</v>
      </c>
      <c r="M27" s="20">
        <f t="shared" si="14"/>
        <v>4.7750000000000004</v>
      </c>
      <c r="N27" s="21">
        <v>5</v>
      </c>
      <c r="O27" s="22">
        <f t="shared" si="15"/>
        <v>10</v>
      </c>
      <c r="P27" s="22">
        <f t="shared" si="16"/>
        <v>10</v>
      </c>
      <c r="Q27" s="85">
        <f>SUM(J24:J27)</f>
        <v>23</v>
      </c>
      <c r="R27" s="85">
        <v>5</v>
      </c>
      <c r="S27" s="85">
        <f>Q27*R27</f>
        <v>115</v>
      </c>
      <c r="T27" s="8" t="s">
        <v>149</v>
      </c>
    </row>
    <row r="28" spans="1:22" s="8" customFormat="1" hidden="1">
      <c r="B28" s="17">
        <v>45251</v>
      </c>
      <c r="C28" s="18">
        <f t="shared" si="12"/>
        <v>47</v>
      </c>
      <c r="D28" s="17" t="s">
        <v>20</v>
      </c>
      <c r="E28" s="18" t="str">
        <f t="shared" si="13"/>
        <v>martes</v>
      </c>
      <c r="F28" s="18" t="s">
        <v>81</v>
      </c>
      <c r="G28" s="18" t="s">
        <v>96</v>
      </c>
      <c r="H28" s="18" t="s">
        <v>97</v>
      </c>
      <c r="I28" s="32" t="s">
        <v>27</v>
      </c>
      <c r="J28" s="83">
        <v>2</v>
      </c>
      <c r="K28" s="87">
        <v>84</v>
      </c>
      <c r="L28" s="19">
        <v>25</v>
      </c>
      <c r="M28" s="20">
        <f t="shared" si="14"/>
        <v>2.1</v>
      </c>
      <c r="N28" s="21">
        <v>5</v>
      </c>
      <c r="O28" s="22">
        <f t="shared" si="15"/>
        <v>10</v>
      </c>
      <c r="P28" s="22">
        <f t="shared" si="16"/>
        <v>10</v>
      </c>
      <c r="Q28" s="85">
        <f>J28</f>
        <v>2</v>
      </c>
      <c r="R28" s="85">
        <v>5</v>
      </c>
      <c r="S28" s="85">
        <f>Q28*R28</f>
        <v>10</v>
      </c>
      <c r="T28" s="85" t="s">
        <v>155</v>
      </c>
      <c r="V28" s="8" t="s">
        <v>149</v>
      </c>
    </row>
    <row r="29" spans="1:22" s="8" customFormat="1" hidden="1">
      <c r="B29" s="17">
        <v>45253</v>
      </c>
      <c r="C29" s="18">
        <f t="shared" si="12"/>
        <v>47</v>
      </c>
      <c r="D29" s="17" t="s">
        <v>20</v>
      </c>
      <c r="E29" s="18" t="str">
        <f t="shared" si="13"/>
        <v>jueves</v>
      </c>
      <c r="F29" s="18" t="s">
        <v>82</v>
      </c>
      <c r="G29" s="18" t="s">
        <v>98</v>
      </c>
      <c r="H29" s="18" t="s">
        <v>99</v>
      </c>
      <c r="I29" s="32" t="s">
        <v>27</v>
      </c>
      <c r="J29" s="83">
        <v>25</v>
      </c>
      <c r="K29" s="87">
        <v>993</v>
      </c>
      <c r="L29" s="19">
        <v>25</v>
      </c>
      <c r="M29" s="20">
        <f t="shared" si="14"/>
        <v>24.824999999999999</v>
      </c>
      <c r="N29" s="21">
        <v>5</v>
      </c>
      <c r="O29" s="22">
        <f t="shared" si="15"/>
        <v>125</v>
      </c>
      <c r="P29" s="22">
        <f t="shared" si="16"/>
        <v>125</v>
      </c>
      <c r="Q29" s="85">
        <f>J29</f>
        <v>25</v>
      </c>
      <c r="R29" s="85">
        <v>5</v>
      </c>
      <c r="S29" s="85">
        <f>Q29*R29</f>
        <v>125</v>
      </c>
      <c r="T29" s="85" t="s">
        <v>156</v>
      </c>
      <c r="V29" s="8" t="s">
        <v>149</v>
      </c>
    </row>
    <row r="30" spans="1:22" s="8" customFormat="1" hidden="1">
      <c r="B30" s="17">
        <v>45257</v>
      </c>
      <c r="C30" s="18">
        <f t="shared" si="12"/>
        <v>48</v>
      </c>
      <c r="D30" s="17" t="s">
        <v>20</v>
      </c>
      <c r="E30" s="18" t="str">
        <f t="shared" si="13"/>
        <v>lunes</v>
      </c>
      <c r="F30" s="18" t="s">
        <v>83</v>
      </c>
      <c r="G30" s="18" t="s">
        <v>33</v>
      </c>
      <c r="H30" s="18" t="s">
        <v>34</v>
      </c>
      <c r="I30" s="32" t="s">
        <v>27</v>
      </c>
      <c r="J30" s="83">
        <v>21</v>
      </c>
      <c r="K30" s="87">
        <v>528</v>
      </c>
      <c r="L30" s="19">
        <v>21</v>
      </c>
      <c r="M30" s="20">
        <f t="shared" si="14"/>
        <v>11.087999999999999</v>
      </c>
      <c r="N30" s="21">
        <v>5</v>
      </c>
      <c r="O30" s="22">
        <f t="shared" si="15"/>
        <v>105</v>
      </c>
      <c r="P30" s="22">
        <f t="shared" si="16"/>
        <v>105</v>
      </c>
    </row>
    <row r="31" spans="1:22" s="8" customFormat="1" hidden="1">
      <c r="B31" s="17">
        <v>45257</v>
      </c>
      <c r="C31" s="18">
        <f t="shared" si="12"/>
        <v>48</v>
      </c>
      <c r="D31" s="17" t="s">
        <v>20</v>
      </c>
      <c r="E31" s="18" t="str">
        <f t="shared" si="13"/>
        <v>lunes</v>
      </c>
      <c r="F31" s="18" t="s">
        <v>83</v>
      </c>
      <c r="G31" s="18" t="s">
        <v>36</v>
      </c>
      <c r="H31" s="18" t="s">
        <v>37</v>
      </c>
      <c r="I31" s="32" t="s">
        <v>27</v>
      </c>
      <c r="J31" s="83">
        <v>7</v>
      </c>
      <c r="K31" s="87">
        <v>180</v>
      </c>
      <c r="L31" s="19">
        <v>25</v>
      </c>
      <c r="M31" s="20">
        <f t="shared" si="14"/>
        <v>4.5</v>
      </c>
      <c r="N31" s="21">
        <v>5</v>
      </c>
      <c r="O31" s="22">
        <f t="shared" si="15"/>
        <v>35</v>
      </c>
      <c r="P31" s="22">
        <f t="shared" si="16"/>
        <v>35</v>
      </c>
      <c r="Q31" s="85">
        <f>SUM(J30:J31)</f>
        <v>28</v>
      </c>
      <c r="R31" s="85">
        <v>5</v>
      </c>
      <c r="S31" s="85">
        <f>Q31*R31</f>
        <v>140</v>
      </c>
      <c r="T31" s="85" t="s">
        <v>157</v>
      </c>
    </row>
    <row r="32" spans="1:22" hidden="1">
      <c r="A32" s="8"/>
      <c r="B32" s="33" t="s">
        <v>7</v>
      </c>
      <c r="C32" s="33"/>
      <c r="D32" s="33"/>
      <c r="E32" s="33"/>
      <c r="F32" s="34"/>
      <c r="G32" s="34"/>
      <c r="H32" s="35"/>
      <c r="I32" s="35"/>
      <c r="J32" s="36">
        <f>SUM(J17:J31)</f>
        <v>103</v>
      </c>
      <c r="K32" s="36">
        <f>SUM(K17:K31)</f>
        <v>3696</v>
      </c>
      <c r="L32" s="37"/>
      <c r="M32" s="36">
        <f>SUM(M17:M31)</f>
        <v>88.327999999999989</v>
      </c>
      <c r="N32" s="36"/>
      <c r="O32" s="54">
        <f>SUM(O17:O31)</f>
        <v>515</v>
      </c>
      <c r="P32" s="54">
        <f>SUM(P17:P31)</f>
        <v>515</v>
      </c>
      <c r="Q32" s="88">
        <f>Q23+Q27+Q28+Q29+Q31</f>
        <v>103</v>
      </c>
      <c r="R32" s="84">
        <v>5</v>
      </c>
      <c r="S32" s="88">
        <f>S23+S27+S28+S29+S31</f>
        <v>515</v>
      </c>
      <c r="T32" s="1" t="s">
        <v>149</v>
      </c>
    </row>
    <row r="33" spans="1:16" hidden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idden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>
      <c r="A36" s="8"/>
      <c r="B36" s="28" t="s">
        <v>11</v>
      </c>
      <c r="C36" s="28" t="s">
        <v>23</v>
      </c>
      <c r="D36" s="28" t="s">
        <v>1</v>
      </c>
      <c r="E36" s="28" t="s">
        <v>2</v>
      </c>
      <c r="F36" s="28" t="s">
        <v>12</v>
      </c>
      <c r="G36" s="28" t="s">
        <v>13</v>
      </c>
      <c r="H36" s="28" t="s">
        <v>4</v>
      </c>
      <c r="I36" s="28" t="s">
        <v>14</v>
      </c>
      <c r="J36" s="29" t="s">
        <v>15</v>
      </c>
      <c r="K36" s="30" t="s">
        <v>25</v>
      </c>
      <c r="L36" s="30" t="s">
        <v>16</v>
      </c>
      <c r="M36" s="31" t="s">
        <v>7</v>
      </c>
      <c r="N36" s="16" t="s">
        <v>22</v>
      </c>
      <c r="O36" s="28" t="s">
        <v>17</v>
      </c>
      <c r="P36" s="28" t="s">
        <v>5</v>
      </c>
    </row>
    <row r="37" spans="1:16">
      <c r="A37" s="8"/>
      <c r="B37" s="17">
        <v>45244</v>
      </c>
      <c r="C37" s="18">
        <f t="shared" ref="C37:C38" si="17">+WEEKNUM(B37)</f>
        <v>46</v>
      </c>
      <c r="D37" s="17" t="s">
        <v>20</v>
      </c>
      <c r="E37" s="18" t="str">
        <f t="shared" ref="E37:E38" si="18">+TEXT(B37,"dddd")</f>
        <v>martes</v>
      </c>
      <c r="F37" s="18" t="s">
        <v>104</v>
      </c>
      <c r="G37" s="18" t="s">
        <v>70</v>
      </c>
      <c r="H37" s="18" t="s">
        <v>71</v>
      </c>
      <c r="I37" s="32" t="s">
        <v>43</v>
      </c>
      <c r="J37" s="83">
        <v>3</v>
      </c>
      <c r="K37" s="23">
        <v>81</v>
      </c>
      <c r="L37" s="19">
        <v>22.7</v>
      </c>
      <c r="M37" s="20">
        <f t="shared" ref="M37:M90" si="19">K37*L37/1000</f>
        <v>1.8387</v>
      </c>
      <c r="N37" s="21">
        <v>5</v>
      </c>
      <c r="O37" s="22">
        <f t="shared" ref="O37:O55" si="20">+N37*J37</f>
        <v>15</v>
      </c>
      <c r="P37" s="22">
        <f t="shared" ref="P37:P55" si="21">+SUM(O37)</f>
        <v>15</v>
      </c>
    </row>
    <row r="38" spans="1:16">
      <c r="A38" s="8"/>
      <c r="B38" s="17">
        <v>45244</v>
      </c>
      <c r="C38" s="18">
        <f t="shared" si="17"/>
        <v>46</v>
      </c>
      <c r="D38" s="17" t="s">
        <v>20</v>
      </c>
      <c r="E38" s="18" t="str">
        <f t="shared" si="18"/>
        <v>martes</v>
      </c>
      <c r="F38" s="18" t="s">
        <v>104</v>
      </c>
      <c r="G38" s="18" t="s">
        <v>54</v>
      </c>
      <c r="H38" s="18" t="s">
        <v>55</v>
      </c>
      <c r="I38" s="32" t="s">
        <v>43</v>
      </c>
      <c r="J38" s="83">
        <v>2</v>
      </c>
      <c r="K38" s="23">
        <v>286</v>
      </c>
      <c r="L38" s="19">
        <v>4.54</v>
      </c>
      <c r="M38" s="20">
        <f t="shared" si="19"/>
        <v>1.29844</v>
      </c>
      <c r="N38" s="21">
        <v>5</v>
      </c>
      <c r="O38" s="22">
        <f t="shared" si="20"/>
        <v>10</v>
      </c>
      <c r="P38" s="22">
        <f t="shared" si="21"/>
        <v>10</v>
      </c>
    </row>
    <row r="39" spans="1:16">
      <c r="A39" s="8"/>
      <c r="B39" s="17">
        <v>45244</v>
      </c>
      <c r="C39" s="18">
        <f t="shared" ref="C39:C56" si="22">+WEEKNUM(B39)</f>
        <v>46</v>
      </c>
      <c r="D39" s="17" t="s">
        <v>20</v>
      </c>
      <c r="E39" s="18" t="str">
        <f t="shared" ref="E39:E56" si="23">+TEXT(B39,"dddd")</f>
        <v>martes</v>
      </c>
      <c r="F39" s="18" t="s">
        <v>104</v>
      </c>
      <c r="G39" s="18" t="s">
        <v>56</v>
      </c>
      <c r="H39" s="18" t="s">
        <v>57</v>
      </c>
      <c r="I39" s="32" t="s">
        <v>43</v>
      </c>
      <c r="J39" s="83">
        <v>2</v>
      </c>
      <c r="K39" s="23">
        <v>286</v>
      </c>
      <c r="L39" s="19">
        <v>4.54</v>
      </c>
      <c r="M39" s="20">
        <f t="shared" si="19"/>
        <v>1.29844</v>
      </c>
      <c r="N39" s="21">
        <v>5</v>
      </c>
      <c r="O39" s="22">
        <f t="shared" si="20"/>
        <v>10</v>
      </c>
      <c r="P39" s="22">
        <f t="shared" si="21"/>
        <v>10</v>
      </c>
    </row>
    <row r="40" spans="1:16">
      <c r="A40" s="8"/>
      <c r="B40" s="17">
        <v>45244</v>
      </c>
      <c r="C40" s="18">
        <f t="shared" si="22"/>
        <v>46</v>
      </c>
      <c r="D40" s="17" t="s">
        <v>20</v>
      </c>
      <c r="E40" s="18" t="str">
        <f t="shared" si="23"/>
        <v>martes</v>
      </c>
      <c r="F40" s="18" t="s">
        <v>104</v>
      </c>
      <c r="G40" s="18" t="s">
        <v>58</v>
      </c>
      <c r="H40" s="18" t="s">
        <v>59</v>
      </c>
      <c r="I40" s="32" t="s">
        <v>43</v>
      </c>
      <c r="J40" s="83">
        <v>1</v>
      </c>
      <c r="K40" s="23">
        <v>150</v>
      </c>
      <c r="L40" s="19">
        <v>4.54</v>
      </c>
      <c r="M40" s="20">
        <f t="shared" si="19"/>
        <v>0.68100000000000005</v>
      </c>
      <c r="N40" s="21">
        <v>5</v>
      </c>
      <c r="O40" s="22">
        <f t="shared" si="20"/>
        <v>5</v>
      </c>
      <c r="P40" s="22">
        <f t="shared" si="21"/>
        <v>5</v>
      </c>
    </row>
    <row r="41" spans="1:16">
      <c r="A41" s="8"/>
      <c r="B41" s="17">
        <v>45244</v>
      </c>
      <c r="C41" s="18">
        <f t="shared" si="22"/>
        <v>46</v>
      </c>
      <c r="D41" s="17" t="s">
        <v>20</v>
      </c>
      <c r="E41" s="18" t="str">
        <f t="shared" si="23"/>
        <v>martes</v>
      </c>
      <c r="F41" s="18" t="s">
        <v>104</v>
      </c>
      <c r="G41" s="18" t="s">
        <v>74</v>
      </c>
      <c r="H41" s="18" t="s">
        <v>75</v>
      </c>
      <c r="I41" s="32" t="s">
        <v>43</v>
      </c>
      <c r="J41" s="83">
        <v>14</v>
      </c>
      <c r="K41" s="23">
        <v>784</v>
      </c>
      <c r="L41" s="19">
        <v>13.62</v>
      </c>
      <c r="M41" s="20">
        <f t="shared" si="19"/>
        <v>10.67808</v>
      </c>
      <c r="N41" s="21">
        <v>5</v>
      </c>
      <c r="O41" s="22">
        <f t="shared" si="20"/>
        <v>70</v>
      </c>
      <c r="P41" s="22">
        <f t="shared" si="21"/>
        <v>70</v>
      </c>
    </row>
    <row r="42" spans="1:16">
      <c r="A42" s="8"/>
      <c r="B42" s="17">
        <v>45244</v>
      </c>
      <c r="C42" s="18">
        <f t="shared" si="22"/>
        <v>46</v>
      </c>
      <c r="D42" s="17" t="s">
        <v>20</v>
      </c>
      <c r="E42" s="18" t="str">
        <f t="shared" si="23"/>
        <v>martes</v>
      </c>
      <c r="F42" s="18" t="s">
        <v>104</v>
      </c>
      <c r="G42" s="18" t="s">
        <v>64</v>
      </c>
      <c r="H42" s="18" t="s">
        <v>65</v>
      </c>
      <c r="I42" s="32" t="s">
        <v>43</v>
      </c>
      <c r="J42" s="83">
        <v>1</v>
      </c>
      <c r="K42" s="23">
        <v>150</v>
      </c>
      <c r="L42" s="19">
        <v>4.54</v>
      </c>
      <c r="M42" s="20">
        <f t="shared" si="19"/>
        <v>0.68100000000000005</v>
      </c>
      <c r="N42" s="21">
        <v>5</v>
      </c>
      <c r="O42" s="22">
        <f t="shared" si="20"/>
        <v>5</v>
      </c>
      <c r="P42" s="22">
        <f t="shared" si="21"/>
        <v>5</v>
      </c>
    </row>
    <row r="43" spans="1:16">
      <c r="A43" s="8"/>
      <c r="B43" s="17">
        <v>45244</v>
      </c>
      <c r="C43" s="18">
        <f t="shared" si="22"/>
        <v>46</v>
      </c>
      <c r="D43" s="17" t="s">
        <v>20</v>
      </c>
      <c r="E43" s="18" t="str">
        <f t="shared" si="23"/>
        <v>martes</v>
      </c>
      <c r="F43" s="18" t="s">
        <v>104</v>
      </c>
      <c r="G43" s="18" t="s">
        <v>68</v>
      </c>
      <c r="H43" s="18" t="s">
        <v>69</v>
      </c>
      <c r="I43" s="32" t="s">
        <v>43</v>
      </c>
      <c r="J43" s="83">
        <v>1</v>
      </c>
      <c r="K43" s="23">
        <v>96</v>
      </c>
      <c r="L43" s="19">
        <v>9.08</v>
      </c>
      <c r="M43" s="20">
        <f t="shared" si="19"/>
        <v>0.87168000000000001</v>
      </c>
      <c r="N43" s="21">
        <v>5</v>
      </c>
      <c r="O43" s="22">
        <f t="shared" si="20"/>
        <v>5</v>
      </c>
      <c r="P43" s="22">
        <f t="shared" si="21"/>
        <v>5</v>
      </c>
    </row>
    <row r="44" spans="1:16">
      <c r="A44" s="8"/>
      <c r="B44" s="17">
        <v>45245</v>
      </c>
      <c r="C44" s="18">
        <f t="shared" si="22"/>
        <v>46</v>
      </c>
      <c r="D44" s="17" t="s">
        <v>20</v>
      </c>
      <c r="E44" s="18" t="str">
        <f t="shared" si="23"/>
        <v>miércoles</v>
      </c>
      <c r="F44" s="18" t="s">
        <v>105</v>
      </c>
      <c r="G44" s="18" t="s">
        <v>70</v>
      </c>
      <c r="H44" s="18" t="s">
        <v>71</v>
      </c>
      <c r="I44" s="32" t="s">
        <v>43</v>
      </c>
      <c r="J44" s="83">
        <v>1</v>
      </c>
      <c r="K44" s="23">
        <v>27</v>
      </c>
      <c r="L44" s="19">
        <v>22.7</v>
      </c>
      <c r="M44" s="20">
        <f t="shared" si="19"/>
        <v>0.6129</v>
      </c>
      <c r="N44" s="21">
        <v>5</v>
      </c>
      <c r="O44" s="22">
        <f t="shared" si="20"/>
        <v>5</v>
      </c>
      <c r="P44" s="22">
        <f t="shared" si="21"/>
        <v>5</v>
      </c>
    </row>
    <row r="45" spans="1:16">
      <c r="A45" s="8"/>
      <c r="B45" s="17">
        <v>45245</v>
      </c>
      <c r="C45" s="18">
        <f t="shared" si="22"/>
        <v>46</v>
      </c>
      <c r="D45" s="17" t="s">
        <v>20</v>
      </c>
      <c r="E45" s="18" t="str">
        <f t="shared" si="23"/>
        <v>miércoles</v>
      </c>
      <c r="F45" s="18" t="s">
        <v>105</v>
      </c>
      <c r="G45" s="18" t="s">
        <v>52</v>
      </c>
      <c r="H45" s="18" t="s">
        <v>53</v>
      </c>
      <c r="I45" s="32" t="s">
        <v>43</v>
      </c>
      <c r="J45" s="83">
        <v>1</v>
      </c>
      <c r="K45" s="23">
        <v>143</v>
      </c>
      <c r="L45" s="19">
        <v>4.54</v>
      </c>
      <c r="M45" s="20">
        <f t="shared" si="19"/>
        <v>0.64922000000000002</v>
      </c>
      <c r="N45" s="21">
        <v>5</v>
      </c>
      <c r="O45" s="22">
        <f t="shared" si="20"/>
        <v>5</v>
      </c>
      <c r="P45" s="22">
        <f t="shared" si="21"/>
        <v>5</v>
      </c>
    </row>
    <row r="46" spans="1:16">
      <c r="A46" s="8"/>
      <c r="B46" s="17">
        <v>45245</v>
      </c>
      <c r="C46" s="18">
        <f t="shared" si="22"/>
        <v>46</v>
      </c>
      <c r="D46" s="17" t="s">
        <v>20</v>
      </c>
      <c r="E46" s="18" t="str">
        <f t="shared" si="23"/>
        <v>miércoles</v>
      </c>
      <c r="F46" s="18" t="s">
        <v>105</v>
      </c>
      <c r="G46" s="18" t="s">
        <v>54</v>
      </c>
      <c r="H46" s="18" t="s">
        <v>55</v>
      </c>
      <c r="I46" s="32" t="s">
        <v>43</v>
      </c>
      <c r="J46" s="83">
        <v>4</v>
      </c>
      <c r="K46" s="23">
        <v>572</v>
      </c>
      <c r="L46" s="19">
        <v>4.54</v>
      </c>
      <c r="M46" s="20">
        <f t="shared" si="19"/>
        <v>2.5968800000000001</v>
      </c>
      <c r="N46" s="21">
        <v>5</v>
      </c>
      <c r="O46" s="22">
        <f t="shared" si="20"/>
        <v>20</v>
      </c>
      <c r="P46" s="22">
        <f t="shared" si="21"/>
        <v>20</v>
      </c>
    </row>
    <row r="47" spans="1:16">
      <c r="A47" s="8"/>
      <c r="B47" s="17">
        <v>45245</v>
      </c>
      <c r="C47" s="18">
        <f t="shared" si="22"/>
        <v>46</v>
      </c>
      <c r="D47" s="17" t="s">
        <v>20</v>
      </c>
      <c r="E47" s="18" t="str">
        <f t="shared" si="23"/>
        <v>miércoles</v>
      </c>
      <c r="F47" s="18" t="s">
        <v>105</v>
      </c>
      <c r="G47" s="18" t="s">
        <v>56</v>
      </c>
      <c r="H47" s="18" t="s">
        <v>57</v>
      </c>
      <c r="I47" s="32" t="s">
        <v>43</v>
      </c>
      <c r="J47" s="83">
        <v>3</v>
      </c>
      <c r="K47" s="23">
        <v>429</v>
      </c>
      <c r="L47" s="19">
        <v>4.54</v>
      </c>
      <c r="M47" s="20">
        <f t="shared" si="19"/>
        <v>1.9476600000000002</v>
      </c>
      <c r="N47" s="21">
        <v>5</v>
      </c>
      <c r="O47" s="22">
        <f t="shared" si="20"/>
        <v>15</v>
      </c>
      <c r="P47" s="22">
        <f t="shared" si="21"/>
        <v>15</v>
      </c>
    </row>
    <row r="48" spans="1:16">
      <c r="A48" s="8"/>
      <c r="B48" s="17">
        <v>45245</v>
      </c>
      <c r="C48" s="18">
        <f t="shared" si="22"/>
        <v>46</v>
      </c>
      <c r="D48" s="17" t="s">
        <v>20</v>
      </c>
      <c r="E48" s="18" t="str">
        <f t="shared" si="23"/>
        <v>miércoles</v>
      </c>
      <c r="F48" s="18" t="s">
        <v>105</v>
      </c>
      <c r="G48" s="18" t="s">
        <v>58</v>
      </c>
      <c r="H48" s="18" t="s">
        <v>59</v>
      </c>
      <c r="I48" s="32" t="s">
        <v>43</v>
      </c>
      <c r="J48" s="83">
        <v>1</v>
      </c>
      <c r="K48" s="23">
        <v>150</v>
      </c>
      <c r="L48" s="19">
        <v>4.54</v>
      </c>
      <c r="M48" s="20">
        <f t="shared" si="19"/>
        <v>0.68100000000000005</v>
      </c>
      <c r="N48" s="21">
        <v>5</v>
      </c>
      <c r="O48" s="22">
        <f t="shared" si="20"/>
        <v>5</v>
      </c>
      <c r="P48" s="22">
        <f t="shared" si="21"/>
        <v>5</v>
      </c>
    </row>
    <row r="49" spans="1:16">
      <c r="A49" s="8"/>
      <c r="B49" s="17">
        <v>45245</v>
      </c>
      <c r="C49" s="18">
        <f t="shared" si="22"/>
        <v>46</v>
      </c>
      <c r="D49" s="17" t="s">
        <v>20</v>
      </c>
      <c r="E49" s="18" t="str">
        <f t="shared" si="23"/>
        <v>miércoles</v>
      </c>
      <c r="F49" s="18" t="s">
        <v>105</v>
      </c>
      <c r="G49" s="18" t="s">
        <v>60</v>
      </c>
      <c r="H49" s="18" t="s">
        <v>61</v>
      </c>
      <c r="I49" s="32" t="s">
        <v>43</v>
      </c>
      <c r="J49" s="83">
        <v>2</v>
      </c>
      <c r="K49" s="23">
        <v>54</v>
      </c>
      <c r="L49" s="19">
        <v>25</v>
      </c>
      <c r="M49" s="20">
        <f t="shared" si="19"/>
        <v>1.35</v>
      </c>
      <c r="N49" s="21">
        <v>5</v>
      </c>
      <c r="O49" s="22">
        <f t="shared" si="20"/>
        <v>10</v>
      </c>
      <c r="P49" s="22">
        <f t="shared" si="21"/>
        <v>10</v>
      </c>
    </row>
    <row r="50" spans="1:16">
      <c r="A50" s="8"/>
      <c r="B50" s="17">
        <v>45245</v>
      </c>
      <c r="C50" s="18">
        <f t="shared" si="22"/>
        <v>46</v>
      </c>
      <c r="D50" s="17" t="s">
        <v>20</v>
      </c>
      <c r="E50" s="18" t="str">
        <f t="shared" si="23"/>
        <v>miércoles</v>
      </c>
      <c r="F50" s="18" t="s">
        <v>105</v>
      </c>
      <c r="G50" s="18" t="s">
        <v>74</v>
      </c>
      <c r="H50" s="18" t="s">
        <v>75</v>
      </c>
      <c r="I50" s="32" t="s">
        <v>43</v>
      </c>
      <c r="J50" s="83">
        <v>7</v>
      </c>
      <c r="K50" s="23">
        <v>392</v>
      </c>
      <c r="L50" s="19">
        <v>13.62</v>
      </c>
      <c r="M50" s="20">
        <f t="shared" si="19"/>
        <v>5.3390399999999998</v>
      </c>
      <c r="N50" s="21">
        <v>5</v>
      </c>
      <c r="O50" s="22">
        <f t="shared" si="20"/>
        <v>35</v>
      </c>
      <c r="P50" s="22">
        <f t="shared" si="21"/>
        <v>35</v>
      </c>
    </row>
    <row r="51" spans="1:16">
      <c r="A51" s="8"/>
      <c r="B51" s="17">
        <v>45245</v>
      </c>
      <c r="C51" s="18">
        <f t="shared" si="22"/>
        <v>46</v>
      </c>
      <c r="D51" s="17" t="s">
        <v>20</v>
      </c>
      <c r="E51" s="18" t="str">
        <f t="shared" si="23"/>
        <v>miércoles</v>
      </c>
      <c r="F51" s="18" t="s">
        <v>105</v>
      </c>
      <c r="G51" s="18" t="s">
        <v>62</v>
      </c>
      <c r="H51" s="18" t="s">
        <v>63</v>
      </c>
      <c r="I51" s="32" t="s">
        <v>43</v>
      </c>
      <c r="J51" s="83">
        <v>1</v>
      </c>
      <c r="K51" s="23">
        <v>27</v>
      </c>
      <c r="L51" s="19">
        <v>25</v>
      </c>
      <c r="M51" s="20">
        <f t="shared" si="19"/>
        <v>0.67500000000000004</v>
      </c>
      <c r="N51" s="21">
        <v>5</v>
      </c>
      <c r="O51" s="22">
        <f t="shared" si="20"/>
        <v>5</v>
      </c>
      <c r="P51" s="22">
        <f t="shared" si="21"/>
        <v>5</v>
      </c>
    </row>
    <row r="52" spans="1:16">
      <c r="A52" s="8"/>
      <c r="B52" s="17">
        <v>45245</v>
      </c>
      <c r="C52" s="18">
        <f t="shared" si="22"/>
        <v>46</v>
      </c>
      <c r="D52" s="17" t="s">
        <v>20</v>
      </c>
      <c r="E52" s="18" t="str">
        <f t="shared" si="23"/>
        <v>miércoles</v>
      </c>
      <c r="F52" s="18" t="s">
        <v>105</v>
      </c>
      <c r="G52" s="18" t="s">
        <v>36</v>
      </c>
      <c r="H52" s="18" t="s">
        <v>37</v>
      </c>
      <c r="I52" s="32" t="s">
        <v>43</v>
      </c>
      <c r="J52" s="83">
        <v>1</v>
      </c>
      <c r="K52" s="23">
        <v>27</v>
      </c>
      <c r="L52" s="19">
        <v>25</v>
      </c>
      <c r="M52" s="20">
        <f t="shared" si="19"/>
        <v>0.67500000000000004</v>
      </c>
      <c r="N52" s="21">
        <v>5</v>
      </c>
      <c r="O52" s="22">
        <f t="shared" si="20"/>
        <v>5</v>
      </c>
      <c r="P52" s="22">
        <f t="shared" si="21"/>
        <v>5</v>
      </c>
    </row>
    <row r="53" spans="1:16">
      <c r="A53" s="8"/>
      <c r="B53" s="17">
        <v>45245</v>
      </c>
      <c r="C53" s="18">
        <f t="shared" si="22"/>
        <v>46</v>
      </c>
      <c r="D53" s="17" t="s">
        <v>20</v>
      </c>
      <c r="E53" s="18" t="str">
        <f t="shared" si="23"/>
        <v>miércoles</v>
      </c>
      <c r="F53" s="18" t="s">
        <v>105</v>
      </c>
      <c r="G53" s="18" t="s">
        <v>66</v>
      </c>
      <c r="H53" s="18" t="s">
        <v>67</v>
      </c>
      <c r="I53" s="32" t="s">
        <v>43</v>
      </c>
      <c r="J53" s="83">
        <v>2</v>
      </c>
      <c r="K53" s="23">
        <v>300</v>
      </c>
      <c r="L53" s="19">
        <v>4.54</v>
      </c>
      <c r="M53" s="20">
        <f t="shared" si="19"/>
        <v>1.3620000000000001</v>
      </c>
      <c r="N53" s="21">
        <v>5</v>
      </c>
      <c r="O53" s="22">
        <f t="shared" si="20"/>
        <v>10</v>
      </c>
      <c r="P53" s="22">
        <f t="shared" si="21"/>
        <v>10</v>
      </c>
    </row>
    <row r="54" spans="1:16">
      <c r="A54" s="8"/>
      <c r="B54" s="17">
        <v>45245</v>
      </c>
      <c r="C54" s="18">
        <f t="shared" si="22"/>
        <v>46</v>
      </c>
      <c r="D54" s="17" t="s">
        <v>20</v>
      </c>
      <c r="E54" s="18" t="str">
        <f t="shared" si="23"/>
        <v>miércoles</v>
      </c>
      <c r="F54" s="18" t="s">
        <v>105</v>
      </c>
      <c r="G54" s="18" t="s">
        <v>68</v>
      </c>
      <c r="H54" s="18" t="s">
        <v>69</v>
      </c>
      <c r="I54" s="32" t="s">
        <v>43</v>
      </c>
      <c r="J54" s="83">
        <v>1</v>
      </c>
      <c r="K54" s="23">
        <v>96</v>
      </c>
      <c r="L54" s="19">
        <v>9.08</v>
      </c>
      <c r="M54" s="20">
        <f t="shared" si="19"/>
        <v>0.87168000000000001</v>
      </c>
      <c r="N54" s="21">
        <v>5</v>
      </c>
      <c r="O54" s="22">
        <f t="shared" si="20"/>
        <v>5</v>
      </c>
      <c r="P54" s="22">
        <f t="shared" si="21"/>
        <v>5</v>
      </c>
    </row>
    <row r="55" spans="1:16">
      <c r="A55" s="8"/>
      <c r="B55" s="17">
        <v>45250</v>
      </c>
      <c r="C55" s="18">
        <f t="shared" si="22"/>
        <v>47</v>
      </c>
      <c r="D55" s="17" t="s">
        <v>20</v>
      </c>
      <c r="E55" s="18" t="str">
        <f t="shared" si="23"/>
        <v>lunes</v>
      </c>
      <c r="F55" s="18" t="s">
        <v>106</v>
      </c>
      <c r="G55" s="18" t="s">
        <v>72</v>
      </c>
      <c r="H55" s="18" t="s">
        <v>73</v>
      </c>
      <c r="I55" s="32" t="s">
        <v>43</v>
      </c>
      <c r="J55" s="83">
        <v>3</v>
      </c>
      <c r="K55" s="23">
        <v>81</v>
      </c>
      <c r="L55" s="19">
        <v>22.7</v>
      </c>
      <c r="M55" s="20">
        <f t="shared" si="19"/>
        <v>1.8387</v>
      </c>
      <c r="N55" s="21">
        <v>5</v>
      </c>
      <c r="O55" s="22">
        <f t="shared" si="20"/>
        <v>15</v>
      </c>
      <c r="P55" s="22">
        <f t="shared" si="21"/>
        <v>15</v>
      </c>
    </row>
    <row r="56" spans="1:16">
      <c r="A56" s="8"/>
      <c r="B56" s="17">
        <v>45250</v>
      </c>
      <c r="C56" s="18">
        <f t="shared" si="22"/>
        <v>47</v>
      </c>
      <c r="D56" s="17" t="s">
        <v>20</v>
      </c>
      <c r="E56" s="18" t="str">
        <f t="shared" si="23"/>
        <v>lunes</v>
      </c>
      <c r="F56" s="18" t="s">
        <v>106</v>
      </c>
      <c r="G56" s="18" t="s">
        <v>52</v>
      </c>
      <c r="H56" s="18" t="s">
        <v>53</v>
      </c>
      <c r="I56" s="32" t="s">
        <v>43</v>
      </c>
      <c r="J56" s="83">
        <v>0</v>
      </c>
      <c r="K56" s="23">
        <v>10</v>
      </c>
      <c r="L56" s="19">
        <v>4.54</v>
      </c>
      <c r="M56" s="20">
        <f t="shared" si="19"/>
        <v>4.5399999999999996E-2</v>
      </c>
      <c r="N56" s="21">
        <v>5</v>
      </c>
      <c r="O56" s="22">
        <f t="shared" ref="O56:O57" si="24">+N56*J56</f>
        <v>0</v>
      </c>
      <c r="P56" s="22">
        <f t="shared" ref="P56:P57" si="25">+SUM(O56)</f>
        <v>0</v>
      </c>
    </row>
    <row r="57" spans="1:16">
      <c r="A57" s="8"/>
      <c r="B57" s="17">
        <v>45250</v>
      </c>
      <c r="C57" s="18">
        <f t="shared" ref="C57:C90" si="26">+WEEKNUM(B57)</f>
        <v>47</v>
      </c>
      <c r="D57" s="17" t="s">
        <v>20</v>
      </c>
      <c r="E57" s="18" t="str">
        <f t="shared" ref="E57:E90" si="27">+TEXT(B57,"dddd")</f>
        <v>lunes</v>
      </c>
      <c r="F57" s="18" t="s">
        <v>106</v>
      </c>
      <c r="G57" s="18" t="s">
        <v>110</v>
      </c>
      <c r="H57" s="18" t="s">
        <v>111</v>
      </c>
      <c r="I57" s="32" t="s">
        <v>43</v>
      </c>
      <c r="J57" s="83">
        <v>0</v>
      </c>
      <c r="K57" s="23">
        <v>52</v>
      </c>
      <c r="L57" s="19">
        <v>4.54</v>
      </c>
      <c r="M57" s="20">
        <f t="shared" si="19"/>
        <v>0.23608000000000001</v>
      </c>
      <c r="N57" s="21">
        <v>5</v>
      </c>
      <c r="O57" s="22">
        <f t="shared" si="24"/>
        <v>0</v>
      </c>
      <c r="P57" s="22">
        <f t="shared" si="25"/>
        <v>0</v>
      </c>
    </row>
    <row r="58" spans="1:16">
      <c r="A58" s="8"/>
      <c r="B58" s="17">
        <v>45250</v>
      </c>
      <c r="C58" s="18">
        <f t="shared" si="26"/>
        <v>47</v>
      </c>
      <c r="D58" s="17" t="s">
        <v>20</v>
      </c>
      <c r="E58" s="18" t="str">
        <f t="shared" si="27"/>
        <v>lunes</v>
      </c>
      <c r="F58" s="18" t="s">
        <v>106</v>
      </c>
      <c r="G58" s="18" t="s">
        <v>112</v>
      </c>
      <c r="H58" s="18" t="s">
        <v>113</v>
      </c>
      <c r="I58" s="32" t="s">
        <v>43</v>
      </c>
      <c r="J58" s="83">
        <v>0</v>
      </c>
      <c r="K58" s="23">
        <v>4</v>
      </c>
      <c r="L58" s="19">
        <v>4.54</v>
      </c>
      <c r="M58" s="20">
        <f t="shared" si="19"/>
        <v>1.8159999999999999E-2</v>
      </c>
      <c r="N58" s="21">
        <v>5</v>
      </c>
      <c r="O58" s="22">
        <f t="shared" ref="O58:O90" si="28">+N58*J58</f>
        <v>0</v>
      </c>
      <c r="P58" s="22">
        <f t="shared" ref="P58:P90" si="29">+SUM(O58)</f>
        <v>0</v>
      </c>
    </row>
    <row r="59" spans="1:16">
      <c r="A59" s="8"/>
      <c r="B59" s="17">
        <v>45250</v>
      </c>
      <c r="C59" s="18">
        <f t="shared" si="26"/>
        <v>47</v>
      </c>
      <c r="D59" s="17" t="s">
        <v>20</v>
      </c>
      <c r="E59" s="18" t="str">
        <f t="shared" si="27"/>
        <v>lunes</v>
      </c>
      <c r="F59" s="18" t="s">
        <v>106</v>
      </c>
      <c r="G59" s="18" t="s">
        <v>54</v>
      </c>
      <c r="H59" s="18" t="s">
        <v>55</v>
      </c>
      <c r="I59" s="32" t="s">
        <v>43</v>
      </c>
      <c r="J59" s="83">
        <v>0</v>
      </c>
      <c r="K59" s="23">
        <v>14</v>
      </c>
      <c r="L59" s="19">
        <v>4.54</v>
      </c>
      <c r="M59" s="20">
        <f t="shared" si="19"/>
        <v>6.3560000000000005E-2</v>
      </c>
      <c r="N59" s="21">
        <v>5</v>
      </c>
      <c r="O59" s="22">
        <f t="shared" si="28"/>
        <v>0</v>
      </c>
      <c r="P59" s="22">
        <f t="shared" si="29"/>
        <v>0</v>
      </c>
    </row>
    <row r="60" spans="1:16">
      <c r="A60" s="8"/>
      <c r="B60" s="17">
        <v>45250</v>
      </c>
      <c r="C60" s="18">
        <f t="shared" si="26"/>
        <v>47</v>
      </c>
      <c r="D60" s="17" t="s">
        <v>20</v>
      </c>
      <c r="E60" s="18" t="str">
        <f t="shared" si="27"/>
        <v>lunes</v>
      </c>
      <c r="F60" s="18" t="s">
        <v>106</v>
      </c>
      <c r="G60" s="18" t="s">
        <v>56</v>
      </c>
      <c r="H60" s="18" t="s">
        <v>57</v>
      </c>
      <c r="I60" s="32" t="s">
        <v>43</v>
      </c>
      <c r="J60" s="83">
        <v>1</v>
      </c>
      <c r="K60" s="23">
        <v>63</v>
      </c>
      <c r="L60" s="19">
        <v>4.54</v>
      </c>
      <c r="M60" s="20">
        <f t="shared" si="19"/>
        <v>0.28602</v>
      </c>
      <c r="N60" s="21">
        <v>5</v>
      </c>
      <c r="O60" s="22">
        <f t="shared" si="28"/>
        <v>5</v>
      </c>
      <c r="P60" s="22">
        <f t="shared" si="29"/>
        <v>5</v>
      </c>
    </row>
    <row r="61" spans="1:16">
      <c r="A61" s="8"/>
      <c r="B61" s="17">
        <v>45250</v>
      </c>
      <c r="C61" s="18">
        <f t="shared" si="26"/>
        <v>47</v>
      </c>
      <c r="D61" s="17" t="s">
        <v>20</v>
      </c>
      <c r="E61" s="18" t="str">
        <f t="shared" si="27"/>
        <v>lunes</v>
      </c>
      <c r="F61" s="18" t="s">
        <v>106</v>
      </c>
      <c r="G61" s="18" t="s">
        <v>58</v>
      </c>
      <c r="H61" s="18" t="s">
        <v>59</v>
      </c>
      <c r="I61" s="32" t="s">
        <v>43</v>
      </c>
      <c r="J61" s="83">
        <v>1</v>
      </c>
      <c r="K61" s="23">
        <v>31</v>
      </c>
      <c r="L61" s="19">
        <v>4.54</v>
      </c>
      <c r="M61" s="20">
        <f t="shared" si="19"/>
        <v>0.14074</v>
      </c>
      <c r="N61" s="21">
        <v>5</v>
      </c>
      <c r="O61" s="22">
        <f t="shared" si="28"/>
        <v>5</v>
      </c>
      <c r="P61" s="22">
        <f t="shared" si="29"/>
        <v>5</v>
      </c>
    </row>
    <row r="62" spans="1:16">
      <c r="A62" s="8"/>
      <c r="B62" s="17">
        <v>45250</v>
      </c>
      <c r="C62" s="18">
        <f t="shared" si="26"/>
        <v>47</v>
      </c>
      <c r="D62" s="17" t="s">
        <v>20</v>
      </c>
      <c r="E62" s="18" t="str">
        <f t="shared" si="27"/>
        <v>lunes</v>
      </c>
      <c r="F62" s="18" t="s">
        <v>106</v>
      </c>
      <c r="G62" s="18" t="s">
        <v>114</v>
      </c>
      <c r="H62" s="18" t="s">
        <v>115</v>
      </c>
      <c r="I62" s="32" t="s">
        <v>43</v>
      </c>
      <c r="J62" s="83">
        <v>1</v>
      </c>
      <c r="K62" s="23">
        <v>129</v>
      </c>
      <c r="L62" s="19">
        <v>4.54</v>
      </c>
      <c r="M62" s="20">
        <f t="shared" si="19"/>
        <v>0.58565999999999996</v>
      </c>
      <c r="N62" s="21">
        <v>5</v>
      </c>
      <c r="O62" s="22">
        <f t="shared" si="28"/>
        <v>5</v>
      </c>
      <c r="P62" s="22">
        <f t="shared" si="29"/>
        <v>5</v>
      </c>
    </row>
    <row r="63" spans="1:16">
      <c r="A63" s="8"/>
      <c r="B63" s="17">
        <v>45250</v>
      </c>
      <c r="C63" s="18">
        <f t="shared" si="26"/>
        <v>47</v>
      </c>
      <c r="D63" s="17" t="s">
        <v>20</v>
      </c>
      <c r="E63" s="18" t="str">
        <f t="shared" si="27"/>
        <v>lunes</v>
      </c>
      <c r="F63" s="18" t="s">
        <v>106</v>
      </c>
      <c r="G63" s="18" t="s">
        <v>116</v>
      </c>
      <c r="H63" s="18" t="s">
        <v>117</v>
      </c>
      <c r="I63" s="32" t="s">
        <v>43</v>
      </c>
      <c r="J63" s="83">
        <v>0</v>
      </c>
      <c r="K63" s="23">
        <v>5</v>
      </c>
      <c r="L63" s="19">
        <v>4.54</v>
      </c>
      <c r="M63" s="20">
        <f t="shared" si="19"/>
        <v>2.2699999999999998E-2</v>
      </c>
      <c r="N63" s="21">
        <v>5</v>
      </c>
      <c r="O63" s="22">
        <f t="shared" si="28"/>
        <v>0</v>
      </c>
      <c r="P63" s="22">
        <f t="shared" si="29"/>
        <v>0</v>
      </c>
    </row>
    <row r="64" spans="1:16">
      <c r="A64" s="8"/>
      <c r="B64" s="17">
        <v>45250</v>
      </c>
      <c r="C64" s="18">
        <f t="shared" si="26"/>
        <v>47</v>
      </c>
      <c r="D64" s="17" t="s">
        <v>20</v>
      </c>
      <c r="E64" s="18" t="str">
        <f t="shared" si="27"/>
        <v>lunes</v>
      </c>
      <c r="F64" s="18" t="s">
        <v>106</v>
      </c>
      <c r="G64" s="18" t="s">
        <v>118</v>
      </c>
      <c r="H64" s="18" t="s">
        <v>119</v>
      </c>
      <c r="I64" s="32" t="s">
        <v>43</v>
      </c>
      <c r="J64" s="83">
        <v>1</v>
      </c>
      <c r="K64" s="23">
        <v>119</v>
      </c>
      <c r="L64" s="19">
        <v>4.54</v>
      </c>
      <c r="M64" s="20">
        <f t="shared" si="19"/>
        <v>0.54025999999999996</v>
      </c>
      <c r="N64" s="21">
        <v>5</v>
      </c>
      <c r="O64" s="22">
        <f t="shared" si="28"/>
        <v>5</v>
      </c>
      <c r="P64" s="22">
        <f t="shared" si="29"/>
        <v>5</v>
      </c>
    </row>
    <row r="65" spans="1:16">
      <c r="A65" s="8"/>
      <c r="B65" s="17">
        <v>45250</v>
      </c>
      <c r="C65" s="18">
        <f t="shared" si="26"/>
        <v>47</v>
      </c>
      <c r="D65" s="17" t="s">
        <v>20</v>
      </c>
      <c r="E65" s="18" t="str">
        <f t="shared" si="27"/>
        <v>lunes</v>
      </c>
      <c r="F65" s="18" t="s">
        <v>106</v>
      </c>
      <c r="G65" s="18" t="s">
        <v>64</v>
      </c>
      <c r="H65" s="18" t="s">
        <v>65</v>
      </c>
      <c r="I65" s="32" t="s">
        <v>43</v>
      </c>
      <c r="J65" s="83">
        <v>1</v>
      </c>
      <c r="K65" s="23">
        <v>16</v>
      </c>
      <c r="L65" s="19">
        <v>4.54</v>
      </c>
      <c r="M65" s="20">
        <f t="shared" si="19"/>
        <v>7.2639999999999996E-2</v>
      </c>
      <c r="N65" s="21">
        <v>5</v>
      </c>
      <c r="O65" s="22">
        <f t="shared" si="28"/>
        <v>5</v>
      </c>
      <c r="P65" s="22">
        <f t="shared" si="29"/>
        <v>5</v>
      </c>
    </row>
    <row r="66" spans="1:16">
      <c r="A66" s="8"/>
      <c r="B66" s="17">
        <v>45250</v>
      </c>
      <c r="C66" s="18">
        <f t="shared" si="26"/>
        <v>47</v>
      </c>
      <c r="D66" s="17" t="s">
        <v>20</v>
      </c>
      <c r="E66" s="18" t="str">
        <f t="shared" si="27"/>
        <v>lunes</v>
      </c>
      <c r="F66" s="18" t="s">
        <v>106</v>
      </c>
      <c r="G66" s="18" t="s">
        <v>31</v>
      </c>
      <c r="H66" s="18" t="s">
        <v>32</v>
      </c>
      <c r="I66" s="32" t="s">
        <v>43</v>
      </c>
      <c r="J66" s="83">
        <v>3</v>
      </c>
      <c r="K66" s="23">
        <v>78</v>
      </c>
      <c r="L66" s="19">
        <v>25</v>
      </c>
      <c r="M66" s="20">
        <f t="shared" si="19"/>
        <v>1.95</v>
      </c>
      <c r="N66" s="21">
        <v>5</v>
      </c>
      <c r="O66" s="22">
        <f t="shared" si="28"/>
        <v>15</v>
      </c>
      <c r="P66" s="22">
        <f t="shared" si="29"/>
        <v>15</v>
      </c>
    </row>
    <row r="67" spans="1:16">
      <c r="A67" s="8"/>
      <c r="B67" s="17">
        <v>45250</v>
      </c>
      <c r="C67" s="18">
        <f t="shared" si="26"/>
        <v>47</v>
      </c>
      <c r="D67" s="17" t="s">
        <v>20</v>
      </c>
      <c r="E67" s="18" t="str">
        <f t="shared" si="27"/>
        <v>lunes</v>
      </c>
      <c r="F67" s="18" t="s">
        <v>106</v>
      </c>
      <c r="G67" s="18" t="s">
        <v>38</v>
      </c>
      <c r="H67" s="18" t="s">
        <v>39</v>
      </c>
      <c r="I67" s="32" t="s">
        <v>43</v>
      </c>
      <c r="J67" s="83">
        <v>2</v>
      </c>
      <c r="K67" s="23">
        <v>108</v>
      </c>
      <c r="L67" s="19">
        <v>25</v>
      </c>
      <c r="M67" s="20">
        <f t="shared" si="19"/>
        <v>2.7</v>
      </c>
      <c r="N67" s="21">
        <v>5</v>
      </c>
      <c r="O67" s="22">
        <f t="shared" si="28"/>
        <v>10</v>
      </c>
      <c r="P67" s="22">
        <f t="shared" si="29"/>
        <v>10</v>
      </c>
    </row>
    <row r="68" spans="1:16">
      <c r="A68" s="8"/>
      <c r="B68" s="17">
        <v>45250</v>
      </c>
      <c r="C68" s="18">
        <f t="shared" si="26"/>
        <v>47</v>
      </c>
      <c r="D68" s="17" t="s">
        <v>20</v>
      </c>
      <c r="E68" s="18" t="str">
        <f t="shared" si="27"/>
        <v>lunes</v>
      </c>
      <c r="F68" s="18" t="s">
        <v>106</v>
      </c>
      <c r="G68" s="18" t="s">
        <v>33</v>
      </c>
      <c r="H68" s="18" t="s">
        <v>34</v>
      </c>
      <c r="I68" s="32" t="s">
        <v>43</v>
      </c>
      <c r="J68" s="83">
        <v>3</v>
      </c>
      <c r="K68" s="23">
        <v>81</v>
      </c>
      <c r="L68" s="19">
        <v>25</v>
      </c>
      <c r="M68" s="20">
        <f t="shared" si="19"/>
        <v>2.0249999999999999</v>
      </c>
      <c r="N68" s="21">
        <v>5</v>
      </c>
      <c r="O68" s="22">
        <f t="shared" si="28"/>
        <v>15</v>
      </c>
      <c r="P68" s="22">
        <f t="shared" si="29"/>
        <v>15</v>
      </c>
    </row>
    <row r="69" spans="1:16">
      <c r="A69" s="8"/>
      <c r="B69" s="17">
        <v>45250</v>
      </c>
      <c r="C69" s="18">
        <f t="shared" si="26"/>
        <v>47</v>
      </c>
      <c r="D69" s="17" t="s">
        <v>20</v>
      </c>
      <c r="E69" s="18" t="str">
        <f t="shared" si="27"/>
        <v>lunes</v>
      </c>
      <c r="F69" s="18" t="s">
        <v>106</v>
      </c>
      <c r="G69" s="18" t="s">
        <v>36</v>
      </c>
      <c r="H69" s="18" t="s">
        <v>37</v>
      </c>
      <c r="I69" s="32" t="s">
        <v>43</v>
      </c>
      <c r="J69" s="83">
        <v>3</v>
      </c>
      <c r="K69" s="23">
        <v>81</v>
      </c>
      <c r="L69" s="19">
        <v>25</v>
      </c>
      <c r="M69" s="20">
        <f t="shared" si="19"/>
        <v>2.0249999999999999</v>
      </c>
      <c r="N69" s="21">
        <v>5</v>
      </c>
      <c r="O69" s="22">
        <f t="shared" si="28"/>
        <v>15</v>
      </c>
      <c r="P69" s="22">
        <f t="shared" si="29"/>
        <v>15</v>
      </c>
    </row>
    <row r="70" spans="1:16">
      <c r="A70" s="8"/>
      <c r="B70" s="17">
        <v>45250</v>
      </c>
      <c r="C70" s="18">
        <f t="shared" si="26"/>
        <v>47</v>
      </c>
      <c r="D70" s="17" t="s">
        <v>20</v>
      </c>
      <c r="E70" s="18" t="str">
        <f t="shared" si="27"/>
        <v>lunes</v>
      </c>
      <c r="F70" s="18" t="s">
        <v>106</v>
      </c>
      <c r="G70" s="18" t="s">
        <v>120</v>
      </c>
      <c r="H70" s="18" t="s">
        <v>121</v>
      </c>
      <c r="I70" s="32" t="s">
        <v>43</v>
      </c>
      <c r="J70" s="83">
        <v>1</v>
      </c>
      <c r="K70" s="23">
        <v>26</v>
      </c>
      <c r="L70" s="19">
        <v>25</v>
      </c>
      <c r="M70" s="20">
        <f t="shared" si="19"/>
        <v>0.65</v>
      </c>
      <c r="N70" s="21">
        <v>5</v>
      </c>
      <c r="O70" s="22">
        <f t="shared" si="28"/>
        <v>5</v>
      </c>
      <c r="P70" s="22">
        <f t="shared" si="29"/>
        <v>5</v>
      </c>
    </row>
    <row r="71" spans="1:16">
      <c r="A71" s="8"/>
      <c r="B71" s="17">
        <v>45250</v>
      </c>
      <c r="C71" s="18">
        <f t="shared" si="26"/>
        <v>47</v>
      </c>
      <c r="D71" s="17" t="s">
        <v>20</v>
      </c>
      <c r="E71" s="18" t="str">
        <f t="shared" si="27"/>
        <v>lunes</v>
      </c>
      <c r="F71" s="18" t="s">
        <v>106</v>
      </c>
      <c r="G71" s="18" t="s">
        <v>40</v>
      </c>
      <c r="H71" s="18" t="s">
        <v>41</v>
      </c>
      <c r="I71" s="32" t="s">
        <v>43</v>
      </c>
      <c r="J71" s="83">
        <v>1</v>
      </c>
      <c r="K71" s="23">
        <v>27</v>
      </c>
      <c r="L71" s="19">
        <v>25</v>
      </c>
      <c r="M71" s="20">
        <f t="shared" si="19"/>
        <v>0.67500000000000004</v>
      </c>
      <c r="N71" s="21">
        <v>5</v>
      </c>
      <c r="O71" s="22">
        <f t="shared" si="28"/>
        <v>5</v>
      </c>
      <c r="P71" s="22">
        <f t="shared" si="29"/>
        <v>5</v>
      </c>
    </row>
    <row r="72" spans="1:16">
      <c r="A72" s="8"/>
      <c r="B72" s="17">
        <v>45250</v>
      </c>
      <c r="C72" s="18">
        <f t="shared" si="26"/>
        <v>47</v>
      </c>
      <c r="D72" s="17" t="s">
        <v>20</v>
      </c>
      <c r="E72" s="18" t="str">
        <f t="shared" si="27"/>
        <v>lunes</v>
      </c>
      <c r="F72" s="18" t="s">
        <v>106</v>
      </c>
      <c r="G72" s="18" t="s">
        <v>68</v>
      </c>
      <c r="H72" s="18" t="s">
        <v>69</v>
      </c>
      <c r="I72" s="32" t="s">
        <v>43</v>
      </c>
      <c r="J72" s="83">
        <v>3</v>
      </c>
      <c r="K72" s="23">
        <v>288</v>
      </c>
      <c r="L72" s="19">
        <v>9.08</v>
      </c>
      <c r="M72" s="20">
        <f t="shared" si="19"/>
        <v>2.61504</v>
      </c>
      <c r="N72" s="21">
        <v>5</v>
      </c>
      <c r="O72" s="22">
        <f t="shared" si="28"/>
        <v>15</v>
      </c>
      <c r="P72" s="22">
        <f t="shared" si="29"/>
        <v>15</v>
      </c>
    </row>
    <row r="73" spans="1:16">
      <c r="A73" s="8"/>
      <c r="B73" s="17">
        <v>45251</v>
      </c>
      <c r="C73" s="18">
        <f t="shared" si="26"/>
        <v>47</v>
      </c>
      <c r="D73" s="17" t="s">
        <v>20</v>
      </c>
      <c r="E73" s="18" t="str">
        <f t="shared" si="27"/>
        <v>martes</v>
      </c>
      <c r="F73" s="18" t="s">
        <v>107</v>
      </c>
      <c r="G73" s="18" t="s">
        <v>42</v>
      </c>
      <c r="H73" s="18" t="s">
        <v>122</v>
      </c>
      <c r="I73" s="32" t="s">
        <v>43</v>
      </c>
      <c r="J73" s="83">
        <v>2</v>
      </c>
      <c r="K73" s="23">
        <v>51</v>
      </c>
      <c r="L73" s="19">
        <v>22.7</v>
      </c>
      <c r="M73" s="20">
        <f t="shared" si="19"/>
        <v>1.1577</v>
      </c>
      <c r="N73" s="21">
        <v>5</v>
      </c>
      <c r="O73" s="22">
        <f t="shared" si="28"/>
        <v>10</v>
      </c>
      <c r="P73" s="22">
        <f t="shared" si="29"/>
        <v>10</v>
      </c>
    </row>
    <row r="74" spans="1:16">
      <c r="A74" s="8"/>
      <c r="B74" s="17">
        <v>45251</v>
      </c>
      <c r="C74" s="18">
        <f t="shared" si="26"/>
        <v>47</v>
      </c>
      <c r="D74" s="17" t="s">
        <v>20</v>
      </c>
      <c r="E74" s="18" t="str">
        <f t="shared" si="27"/>
        <v>martes</v>
      </c>
      <c r="F74" s="18" t="s">
        <v>107</v>
      </c>
      <c r="G74" s="18" t="s">
        <v>38</v>
      </c>
      <c r="H74" s="18" t="s">
        <v>39</v>
      </c>
      <c r="I74" s="32" t="s">
        <v>43</v>
      </c>
      <c r="J74" s="83">
        <v>16</v>
      </c>
      <c r="K74" s="23">
        <v>393</v>
      </c>
      <c r="L74" s="19">
        <v>25</v>
      </c>
      <c r="M74" s="20">
        <f t="shared" si="19"/>
        <v>9.8249999999999993</v>
      </c>
      <c r="N74" s="21">
        <v>5</v>
      </c>
      <c r="O74" s="22">
        <f t="shared" si="28"/>
        <v>80</v>
      </c>
      <c r="P74" s="22">
        <f t="shared" si="29"/>
        <v>80</v>
      </c>
    </row>
    <row r="75" spans="1:16">
      <c r="A75" s="8"/>
      <c r="B75" s="17">
        <v>45251</v>
      </c>
      <c r="C75" s="18">
        <f t="shared" si="26"/>
        <v>47</v>
      </c>
      <c r="D75" s="17" t="s">
        <v>20</v>
      </c>
      <c r="E75" s="18" t="str">
        <f t="shared" si="27"/>
        <v>martes</v>
      </c>
      <c r="F75" s="18" t="s">
        <v>107</v>
      </c>
      <c r="G75" s="18" t="s">
        <v>33</v>
      </c>
      <c r="H75" s="18" t="s">
        <v>34</v>
      </c>
      <c r="I75" s="32" t="s">
        <v>43</v>
      </c>
      <c r="J75" s="83">
        <v>1</v>
      </c>
      <c r="K75" s="23">
        <v>24</v>
      </c>
      <c r="L75" s="19">
        <v>25</v>
      </c>
      <c r="M75" s="20">
        <f t="shared" si="19"/>
        <v>0.6</v>
      </c>
      <c r="N75" s="21">
        <v>5</v>
      </c>
      <c r="O75" s="22">
        <f t="shared" si="28"/>
        <v>5</v>
      </c>
      <c r="P75" s="22">
        <f t="shared" si="29"/>
        <v>5</v>
      </c>
    </row>
    <row r="76" spans="1:16">
      <c r="A76" s="8"/>
      <c r="B76" s="17">
        <v>45251</v>
      </c>
      <c r="C76" s="18">
        <f t="shared" si="26"/>
        <v>47</v>
      </c>
      <c r="D76" s="17" t="s">
        <v>20</v>
      </c>
      <c r="E76" s="18" t="str">
        <f t="shared" si="27"/>
        <v>martes</v>
      </c>
      <c r="F76" s="18" t="s">
        <v>107</v>
      </c>
      <c r="G76" s="18" t="s">
        <v>36</v>
      </c>
      <c r="H76" s="18" t="s">
        <v>37</v>
      </c>
      <c r="I76" s="32" t="s">
        <v>43</v>
      </c>
      <c r="J76" s="83">
        <v>3</v>
      </c>
      <c r="K76" s="23">
        <v>72</v>
      </c>
      <c r="L76" s="19">
        <v>25</v>
      </c>
      <c r="M76" s="20">
        <f t="shared" si="19"/>
        <v>1.8</v>
      </c>
      <c r="N76" s="21">
        <v>5</v>
      </c>
      <c r="O76" s="22">
        <f t="shared" si="28"/>
        <v>15</v>
      </c>
      <c r="P76" s="22">
        <f t="shared" si="29"/>
        <v>15</v>
      </c>
    </row>
    <row r="77" spans="1:16">
      <c r="A77" s="8"/>
      <c r="B77" s="17">
        <v>45251</v>
      </c>
      <c r="C77" s="18">
        <f t="shared" si="26"/>
        <v>47</v>
      </c>
      <c r="D77" s="17" t="s">
        <v>20</v>
      </c>
      <c r="E77" s="18" t="str">
        <f t="shared" si="27"/>
        <v>martes</v>
      </c>
      <c r="F77" s="18" t="s">
        <v>107</v>
      </c>
      <c r="G77" s="18" t="s">
        <v>40</v>
      </c>
      <c r="H77" s="18" t="s">
        <v>41</v>
      </c>
      <c r="I77" s="32" t="s">
        <v>43</v>
      </c>
      <c r="J77" s="83">
        <v>2</v>
      </c>
      <c r="K77" s="23">
        <v>51</v>
      </c>
      <c r="L77" s="19">
        <v>25</v>
      </c>
      <c r="M77" s="20">
        <f t="shared" si="19"/>
        <v>1.2749999999999999</v>
      </c>
      <c r="N77" s="21">
        <v>5</v>
      </c>
      <c r="O77" s="22">
        <f t="shared" si="28"/>
        <v>10</v>
      </c>
      <c r="P77" s="22">
        <f t="shared" si="29"/>
        <v>10</v>
      </c>
    </row>
    <row r="78" spans="1:16">
      <c r="A78" s="8"/>
      <c r="B78" s="17">
        <v>45252</v>
      </c>
      <c r="C78" s="18">
        <f t="shared" si="26"/>
        <v>47</v>
      </c>
      <c r="D78" s="17" t="s">
        <v>20</v>
      </c>
      <c r="E78" s="18" t="str">
        <f t="shared" si="27"/>
        <v>miércoles</v>
      </c>
      <c r="F78" s="18" t="s">
        <v>108</v>
      </c>
      <c r="G78" s="18" t="s">
        <v>31</v>
      </c>
      <c r="H78" s="18" t="s">
        <v>32</v>
      </c>
      <c r="I78" s="32" t="s">
        <v>43</v>
      </c>
      <c r="J78" s="83">
        <v>2</v>
      </c>
      <c r="K78" s="23">
        <v>48</v>
      </c>
      <c r="L78" s="19">
        <v>25</v>
      </c>
      <c r="M78" s="20">
        <f t="shared" si="19"/>
        <v>1.2</v>
      </c>
      <c r="N78" s="21">
        <v>5</v>
      </c>
      <c r="O78" s="22">
        <f t="shared" si="28"/>
        <v>10</v>
      </c>
      <c r="P78" s="22">
        <f t="shared" si="29"/>
        <v>10</v>
      </c>
    </row>
    <row r="79" spans="1:16">
      <c r="A79" s="8"/>
      <c r="B79" s="17">
        <v>45252</v>
      </c>
      <c r="C79" s="18">
        <f t="shared" si="26"/>
        <v>47</v>
      </c>
      <c r="D79" s="17" t="s">
        <v>20</v>
      </c>
      <c r="E79" s="18" t="str">
        <f t="shared" si="27"/>
        <v>miércoles</v>
      </c>
      <c r="F79" s="18" t="s">
        <v>108</v>
      </c>
      <c r="G79" s="18" t="s">
        <v>38</v>
      </c>
      <c r="H79" s="18" t="s">
        <v>39</v>
      </c>
      <c r="I79" s="32" t="s">
        <v>43</v>
      </c>
      <c r="J79" s="83">
        <v>5</v>
      </c>
      <c r="K79" s="23">
        <v>123</v>
      </c>
      <c r="L79" s="19">
        <v>25</v>
      </c>
      <c r="M79" s="20">
        <f t="shared" si="19"/>
        <v>3.0750000000000002</v>
      </c>
      <c r="N79" s="21">
        <v>5</v>
      </c>
      <c r="O79" s="22">
        <f t="shared" si="28"/>
        <v>25</v>
      </c>
      <c r="P79" s="22">
        <f t="shared" si="29"/>
        <v>25</v>
      </c>
    </row>
    <row r="80" spans="1:16">
      <c r="A80" s="8"/>
      <c r="B80" s="17">
        <v>45252</v>
      </c>
      <c r="C80" s="18">
        <f t="shared" si="26"/>
        <v>47</v>
      </c>
      <c r="D80" s="17" t="s">
        <v>20</v>
      </c>
      <c r="E80" s="18" t="str">
        <f t="shared" si="27"/>
        <v>miércoles</v>
      </c>
      <c r="F80" s="18" t="s">
        <v>108</v>
      </c>
      <c r="G80" s="18" t="s">
        <v>33</v>
      </c>
      <c r="H80" s="18" t="s">
        <v>34</v>
      </c>
      <c r="I80" s="32" t="s">
        <v>43</v>
      </c>
      <c r="J80" s="83">
        <v>17</v>
      </c>
      <c r="K80" s="23">
        <v>423</v>
      </c>
      <c r="L80" s="19">
        <v>25</v>
      </c>
      <c r="M80" s="20">
        <f t="shared" si="19"/>
        <v>10.574999999999999</v>
      </c>
      <c r="N80" s="21">
        <v>5</v>
      </c>
      <c r="O80" s="22">
        <f t="shared" si="28"/>
        <v>85</v>
      </c>
      <c r="P80" s="22">
        <f t="shared" si="29"/>
        <v>85</v>
      </c>
    </row>
    <row r="81" spans="1:20">
      <c r="A81" s="8"/>
      <c r="B81" s="17">
        <v>45254</v>
      </c>
      <c r="C81" s="18">
        <f t="shared" si="26"/>
        <v>47</v>
      </c>
      <c r="D81" s="17" t="s">
        <v>20</v>
      </c>
      <c r="E81" s="18" t="str">
        <f t="shared" si="27"/>
        <v>viernes</v>
      </c>
      <c r="F81" s="18" t="s">
        <v>109</v>
      </c>
      <c r="G81" s="18" t="s">
        <v>110</v>
      </c>
      <c r="H81" s="18" t="s">
        <v>111</v>
      </c>
      <c r="I81" s="32" t="s">
        <v>43</v>
      </c>
      <c r="J81" s="83">
        <v>1</v>
      </c>
      <c r="K81" s="23">
        <v>125</v>
      </c>
      <c r="L81" s="19">
        <v>4.54</v>
      </c>
      <c r="M81" s="20">
        <f t="shared" si="19"/>
        <v>0.5675</v>
      </c>
      <c r="N81" s="21">
        <v>5</v>
      </c>
      <c r="O81" s="22">
        <f t="shared" si="28"/>
        <v>5</v>
      </c>
      <c r="P81" s="22">
        <f t="shared" si="29"/>
        <v>5</v>
      </c>
    </row>
    <row r="82" spans="1:20">
      <c r="A82" s="8"/>
      <c r="B82" s="17">
        <v>45254</v>
      </c>
      <c r="C82" s="18">
        <f t="shared" si="26"/>
        <v>47</v>
      </c>
      <c r="D82" s="17" t="s">
        <v>20</v>
      </c>
      <c r="E82" s="18" t="str">
        <f t="shared" si="27"/>
        <v>viernes</v>
      </c>
      <c r="F82" s="18" t="s">
        <v>109</v>
      </c>
      <c r="G82" s="18" t="s">
        <v>56</v>
      </c>
      <c r="H82" s="18" t="s">
        <v>57</v>
      </c>
      <c r="I82" s="32" t="s">
        <v>43</v>
      </c>
      <c r="J82" s="83">
        <v>1</v>
      </c>
      <c r="K82" s="23">
        <v>49</v>
      </c>
      <c r="L82" s="19">
        <v>4.54</v>
      </c>
      <c r="M82" s="20">
        <f t="shared" si="19"/>
        <v>0.22246000000000002</v>
      </c>
      <c r="N82" s="21">
        <v>5</v>
      </c>
      <c r="O82" s="22">
        <f t="shared" si="28"/>
        <v>5</v>
      </c>
      <c r="P82" s="22">
        <f t="shared" si="29"/>
        <v>5</v>
      </c>
    </row>
    <row r="83" spans="1:20">
      <c r="A83" s="8"/>
      <c r="B83" s="17">
        <v>45254</v>
      </c>
      <c r="C83" s="18">
        <f t="shared" si="26"/>
        <v>47</v>
      </c>
      <c r="D83" s="17" t="s">
        <v>20</v>
      </c>
      <c r="E83" s="18" t="str">
        <f t="shared" si="27"/>
        <v>viernes</v>
      </c>
      <c r="F83" s="18" t="s">
        <v>109</v>
      </c>
      <c r="G83" s="18" t="s">
        <v>58</v>
      </c>
      <c r="H83" s="18" t="s">
        <v>59</v>
      </c>
      <c r="I83" s="32" t="s">
        <v>43</v>
      </c>
      <c r="J83" s="83">
        <v>0</v>
      </c>
      <c r="K83" s="23">
        <v>20</v>
      </c>
      <c r="L83" s="19">
        <v>4.54</v>
      </c>
      <c r="M83" s="20">
        <f t="shared" si="19"/>
        <v>9.0799999999999992E-2</v>
      </c>
      <c r="N83" s="21">
        <v>5</v>
      </c>
      <c r="O83" s="22">
        <f t="shared" si="28"/>
        <v>0</v>
      </c>
      <c r="P83" s="22">
        <f t="shared" si="29"/>
        <v>0</v>
      </c>
    </row>
    <row r="84" spans="1:20">
      <c r="A84" s="8"/>
      <c r="B84" s="17">
        <v>45254</v>
      </c>
      <c r="C84" s="18">
        <f t="shared" si="26"/>
        <v>47</v>
      </c>
      <c r="D84" s="17" t="s">
        <v>20</v>
      </c>
      <c r="E84" s="18" t="str">
        <f t="shared" si="27"/>
        <v>viernes</v>
      </c>
      <c r="F84" s="18" t="s">
        <v>109</v>
      </c>
      <c r="G84" s="18" t="s">
        <v>74</v>
      </c>
      <c r="H84" s="18" t="s">
        <v>75</v>
      </c>
      <c r="I84" s="32" t="s">
        <v>43</v>
      </c>
      <c r="J84" s="83">
        <v>5</v>
      </c>
      <c r="K84" s="23">
        <v>232</v>
      </c>
      <c r="L84" s="19">
        <v>13.62</v>
      </c>
      <c r="M84" s="20">
        <f t="shared" si="19"/>
        <v>3.1598399999999995</v>
      </c>
      <c r="N84" s="21">
        <v>5</v>
      </c>
      <c r="O84" s="22">
        <f t="shared" si="28"/>
        <v>25</v>
      </c>
      <c r="P84" s="22">
        <f t="shared" si="29"/>
        <v>25</v>
      </c>
    </row>
    <row r="85" spans="1:20">
      <c r="A85" s="8"/>
      <c r="B85" s="17">
        <v>45254</v>
      </c>
      <c r="C85" s="18">
        <f t="shared" si="26"/>
        <v>47</v>
      </c>
      <c r="D85" s="17" t="s">
        <v>20</v>
      </c>
      <c r="E85" s="18" t="str">
        <f t="shared" si="27"/>
        <v>viernes</v>
      </c>
      <c r="F85" s="18" t="s">
        <v>109</v>
      </c>
      <c r="G85" s="18" t="s">
        <v>118</v>
      </c>
      <c r="H85" s="18" t="s">
        <v>119</v>
      </c>
      <c r="I85" s="32" t="s">
        <v>43</v>
      </c>
      <c r="J85" s="83">
        <v>0</v>
      </c>
      <c r="K85" s="23">
        <v>2</v>
      </c>
      <c r="L85" s="19">
        <v>4.54</v>
      </c>
      <c r="M85" s="20">
        <f t="shared" si="19"/>
        <v>9.0799999999999995E-3</v>
      </c>
      <c r="N85" s="21">
        <v>5</v>
      </c>
      <c r="O85" s="22">
        <f t="shared" si="28"/>
        <v>0</v>
      </c>
      <c r="P85" s="22">
        <f t="shared" si="29"/>
        <v>0</v>
      </c>
    </row>
    <row r="86" spans="1:20">
      <c r="A86" s="8"/>
      <c r="B86" s="17">
        <v>45254</v>
      </c>
      <c r="C86" s="18">
        <f t="shared" si="26"/>
        <v>47</v>
      </c>
      <c r="D86" s="17" t="s">
        <v>20</v>
      </c>
      <c r="E86" s="18" t="str">
        <f t="shared" si="27"/>
        <v>viernes</v>
      </c>
      <c r="F86" s="18" t="s">
        <v>109</v>
      </c>
      <c r="G86" s="18" t="s">
        <v>64</v>
      </c>
      <c r="H86" s="18" t="s">
        <v>65</v>
      </c>
      <c r="I86" s="32" t="s">
        <v>43</v>
      </c>
      <c r="J86" s="83">
        <v>2</v>
      </c>
      <c r="K86" s="23">
        <v>227</v>
      </c>
      <c r="L86" s="19">
        <v>4.54</v>
      </c>
      <c r="M86" s="20">
        <f t="shared" si="19"/>
        <v>1.0305799999999998</v>
      </c>
      <c r="N86" s="21">
        <v>5</v>
      </c>
      <c r="O86" s="22">
        <f t="shared" si="28"/>
        <v>10</v>
      </c>
      <c r="P86" s="22">
        <f t="shared" si="29"/>
        <v>10</v>
      </c>
    </row>
    <row r="87" spans="1:20">
      <c r="A87" s="8"/>
      <c r="B87" s="17">
        <v>45254</v>
      </c>
      <c r="C87" s="18">
        <f t="shared" si="26"/>
        <v>47</v>
      </c>
      <c r="D87" s="17" t="s">
        <v>20</v>
      </c>
      <c r="E87" s="18" t="str">
        <f t="shared" si="27"/>
        <v>viernes</v>
      </c>
      <c r="F87" s="18" t="s">
        <v>109</v>
      </c>
      <c r="G87" s="18" t="s">
        <v>31</v>
      </c>
      <c r="H87" s="18" t="s">
        <v>32</v>
      </c>
      <c r="I87" s="32" t="s">
        <v>43</v>
      </c>
      <c r="J87" s="83">
        <v>8</v>
      </c>
      <c r="K87" s="23">
        <v>222</v>
      </c>
      <c r="L87" s="19">
        <v>25</v>
      </c>
      <c r="M87" s="20">
        <f t="shared" si="19"/>
        <v>5.55</v>
      </c>
      <c r="N87" s="21">
        <v>5</v>
      </c>
      <c r="O87" s="22">
        <f t="shared" si="28"/>
        <v>40</v>
      </c>
      <c r="P87" s="22">
        <f t="shared" si="29"/>
        <v>40</v>
      </c>
    </row>
    <row r="88" spans="1:20">
      <c r="A88" s="8"/>
      <c r="B88" s="17">
        <v>45254</v>
      </c>
      <c r="C88" s="18">
        <f t="shared" si="26"/>
        <v>47</v>
      </c>
      <c r="D88" s="17" t="s">
        <v>20</v>
      </c>
      <c r="E88" s="18" t="str">
        <f t="shared" si="27"/>
        <v>viernes</v>
      </c>
      <c r="F88" s="18" t="s">
        <v>109</v>
      </c>
      <c r="G88" s="18" t="s">
        <v>38</v>
      </c>
      <c r="H88" s="18" t="s">
        <v>39</v>
      </c>
      <c r="I88" s="32" t="s">
        <v>43</v>
      </c>
      <c r="J88" s="83">
        <v>5</v>
      </c>
      <c r="K88" s="23">
        <v>120</v>
      </c>
      <c r="L88" s="19">
        <v>25</v>
      </c>
      <c r="M88" s="20">
        <f t="shared" si="19"/>
        <v>3</v>
      </c>
      <c r="N88" s="21">
        <v>5</v>
      </c>
      <c r="O88" s="22">
        <f t="shared" si="28"/>
        <v>25</v>
      </c>
      <c r="P88" s="22">
        <f t="shared" si="29"/>
        <v>25</v>
      </c>
    </row>
    <row r="89" spans="1:20">
      <c r="A89" s="8"/>
      <c r="B89" s="17">
        <v>45254</v>
      </c>
      <c r="C89" s="18">
        <f t="shared" si="26"/>
        <v>47</v>
      </c>
      <c r="D89" s="17" t="s">
        <v>20</v>
      </c>
      <c r="E89" s="18" t="str">
        <f t="shared" si="27"/>
        <v>viernes</v>
      </c>
      <c r="F89" s="18" t="s">
        <v>109</v>
      </c>
      <c r="G89" s="18" t="s">
        <v>66</v>
      </c>
      <c r="H89" s="18" t="s">
        <v>67</v>
      </c>
      <c r="I89" s="32" t="s">
        <v>43</v>
      </c>
      <c r="J89" s="83">
        <v>0</v>
      </c>
      <c r="K89" s="23">
        <v>50</v>
      </c>
      <c r="L89" s="19">
        <v>4.54</v>
      </c>
      <c r="M89" s="20">
        <f t="shared" si="19"/>
        <v>0.22700000000000001</v>
      </c>
      <c r="N89" s="21">
        <v>5</v>
      </c>
      <c r="O89" s="22">
        <f t="shared" si="28"/>
        <v>0</v>
      </c>
      <c r="P89" s="22">
        <f t="shared" si="29"/>
        <v>0</v>
      </c>
    </row>
    <row r="90" spans="1:20">
      <c r="A90" s="8"/>
      <c r="B90" s="17">
        <v>45254</v>
      </c>
      <c r="C90" s="18">
        <f t="shared" si="26"/>
        <v>47</v>
      </c>
      <c r="D90" s="17" t="s">
        <v>20</v>
      </c>
      <c r="E90" s="18" t="str">
        <f t="shared" si="27"/>
        <v>viernes</v>
      </c>
      <c r="F90" s="18" t="s">
        <v>109</v>
      </c>
      <c r="G90" s="18" t="s">
        <v>68</v>
      </c>
      <c r="H90" s="18" t="s">
        <v>69</v>
      </c>
      <c r="I90" s="32" t="s">
        <v>43</v>
      </c>
      <c r="J90" s="83">
        <v>2</v>
      </c>
      <c r="K90" s="23">
        <v>189</v>
      </c>
      <c r="L90" s="19">
        <v>9.08</v>
      </c>
      <c r="M90" s="20">
        <f t="shared" si="19"/>
        <v>1.7161200000000001</v>
      </c>
      <c r="N90" s="21">
        <v>5</v>
      </c>
      <c r="O90" s="22">
        <f t="shared" si="28"/>
        <v>10</v>
      </c>
      <c r="P90" s="22">
        <f t="shared" si="29"/>
        <v>10</v>
      </c>
    </row>
    <row r="91" spans="1:20">
      <c r="A91" s="8"/>
      <c r="B91" s="33" t="s">
        <v>7</v>
      </c>
      <c r="C91" s="33"/>
      <c r="D91" s="33"/>
      <c r="E91" s="33"/>
      <c r="F91" s="34"/>
      <c r="G91" s="34"/>
      <c r="H91" s="35"/>
      <c r="I91" s="35"/>
      <c r="J91" s="36">
        <f>SUM(J37:J90)</f>
        <v>144</v>
      </c>
      <c r="K91" s="36">
        <f>SUM(K37:K90)</f>
        <v>7684</v>
      </c>
      <c r="L91" s="37"/>
      <c r="M91" s="36">
        <f>SUM(M37:M56)</f>
        <v>35.991820000000004</v>
      </c>
      <c r="N91" s="36"/>
      <c r="O91" s="36">
        <f>SUM(O37:O90)</f>
        <v>720</v>
      </c>
      <c r="P91" s="36">
        <f>SUM(P37:P90)</f>
        <v>720</v>
      </c>
      <c r="Q91" s="90">
        <f>SUM(J37:J90)</f>
        <v>144</v>
      </c>
      <c r="R91" s="89">
        <v>5</v>
      </c>
      <c r="S91" s="90">
        <f>Q91*R91</f>
        <v>720</v>
      </c>
      <c r="T91" s="1" t="s">
        <v>149</v>
      </c>
    </row>
    <row r="92" spans="1:20" hidden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20" hidden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0" hidden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20" hidden="1">
      <c r="A95" s="8"/>
      <c r="B95" s="42" t="s">
        <v>35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20" hidden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22" hidden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22" hidden="1">
      <c r="A98" s="8"/>
      <c r="B98" s="28" t="s">
        <v>11</v>
      </c>
      <c r="C98" s="28" t="s">
        <v>23</v>
      </c>
      <c r="D98" s="28" t="s">
        <v>1</v>
      </c>
      <c r="E98" s="28" t="s">
        <v>2</v>
      </c>
      <c r="F98" s="28" t="s">
        <v>12</v>
      </c>
      <c r="G98" s="28" t="s">
        <v>13</v>
      </c>
      <c r="H98" s="28" t="s">
        <v>4</v>
      </c>
      <c r="I98" s="28" t="s">
        <v>14</v>
      </c>
      <c r="J98" s="29" t="s">
        <v>15</v>
      </c>
      <c r="K98" s="30" t="s">
        <v>25</v>
      </c>
      <c r="L98" s="30" t="s">
        <v>16</v>
      </c>
      <c r="M98" s="31" t="s">
        <v>7</v>
      </c>
      <c r="N98" s="16" t="s">
        <v>22</v>
      </c>
      <c r="O98" s="28" t="s">
        <v>17</v>
      </c>
      <c r="P98" s="28" t="s">
        <v>5</v>
      </c>
    </row>
    <row r="99" spans="1:22" hidden="1">
      <c r="A99" s="8"/>
      <c r="B99" s="17">
        <v>45247</v>
      </c>
      <c r="C99" s="18">
        <f t="shared" ref="C99" si="30">+WEEKNUM(B99)</f>
        <v>46</v>
      </c>
      <c r="D99" s="17" t="s">
        <v>20</v>
      </c>
      <c r="E99" s="18" t="str">
        <f t="shared" ref="E99" si="31">+TEXT(B99,"dddd")</f>
        <v>viernes</v>
      </c>
      <c r="F99" s="18" t="s">
        <v>100</v>
      </c>
      <c r="G99" s="18" t="s">
        <v>44</v>
      </c>
      <c r="H99" s="18" t="s">
        <v>45</v>
      </c>
      <c r="I99" s="32" t="s">
        <v>29</v>
      </c>
      <c r="J99" s="83">
        <v>6</v>
      </c>
      <c r="K99" s="87">
        <v>245</v>
      </c>
      <c r="L99" s="19">
        <v>15</v>
      </c>
      <c r="M99" s="20">
        <f t="shared" ref="M99:M103" si="32">K99*L99/1000</f>
        <v>3.6749999999999998</v>
      </c>
      <c r="N99" s="21">
        <v>0.22</v>
      </c>
      <c r="O99" s="22">
        <f>+N99*K99</f>
        <v>53.9</v>
      </c>
      <c r="P99" s="22">
        <f t="shared" ref="P99" si="33">+SUM(O99)</f>
        <v>53.9</v>
      </c>
    </row>
    <row r="100" spans="1:22" hidden="1">
      <c r="A100" s="8"/>
      <c r="B100" s="17">
        <v>45247</v>
      </c>
      <c r="C100" s="18">
        <f t="shared" ref="C100:C103" si="34">+WEEKNUM(B100)</f>
        <v>46</v>
      </c>
      <c r="D100" s="17" t="s">
        <v>20</v>
      </c>
      <c r="E100" s="18" t="str">
        <f t="shared" ref="E100:E103" si="35">+TEXT(B100,"dddd")</f>
        <v>viernes</v>
      </c>
      <c r="F100" s="18" t="s">
        <v>100</v>
      </c>
      <c r="G100" s="18" t="s">
        <v>46</v>
      </c>
      <c r="H100" s="18" t="s">
        <v>47</v>
      </c>
      <c r="I100" s="32" t="s">
        <v>29</v>
      </c>
      <c r="J100" s="83">
        <v>2</v>
      </c>
      <c r="K100" s="87">
        <v>80</v>
      </c>
      <c r="L100" s="19">
        <v>15</v>
      </c>
      <c r="M100" s="20">
        <f t="shared" si="32"/>
        <v>1.2</v>
      </c>
      <c r="N100" s="21">
        <v>0.22</v>
      </c>
      <c r="O100" s="22">
        <f t="shared" ref="O100:O103" si="36">+N100*K100</f>
        <v>17.600000000000001</v>
      </c>
      <c r="P100" s="22">
        <f t="shared" ref="P100:P103" si="37">+SUM(O100)</f>
        <v>17.600000000000001</v>
      </c>
    </row>
    <row r="101" spans="1:22" hidden="1">
      <c r="A101" s="8"/>
      <c r="B101" s="17">
        <v>45247</v>
      </c>
      <c r="C101" s="18">
        <f t="shared" si="34"/>
        <v>46</v>
      </c>
      <c r="D101" s="17" t="s">
        <v>20</v>
      </c>
      <c r="E101" s="18" t="str">
        <f t="shared" si="35"/>
        <v>viernes</v>
      </c>
      <c r="F101" s="18" t="s">
        <v>100</v>
      </c>
      <c r="G101" s="18" t="s">
        <v>48</v>
      </c>
      <c r="H101" s="18" t="s">
        <v>49</v>
      </c>
      <c r="I101" s="32" t="s">
        <v>29</v>
      </c>
      <c r="J101" s="83">
        <v>17</v>
      </c>
      <c r="K101" s="87">
        <v>672</v>
      </c>
      <c r="L101" s="19">
        <v>15</v>
      </c>
      <c r="M101" s="20">
        <f t="shared" si="32"/>
        <v>10.08</v>
      </c>
      <c r="N101" s="21">
        <v>0.22</v>
      </c>
      <c r="O101" s="22">
        <f t="shared" si="36"/>
        <v>147.84</v>
      </c>
      <c r="P101" s="22">
        <f t="shared" si="37"/>
        <v>147.84</v>
      </c>
    </row>
    <row r="102" spans="1:22" hidden="1">
      <c r="A102" s="8"/>
      <c r="B102" s="17">
        <v>45247</v>
      </c>
      <c r="C102" s="18">
        <f t="shared" si="34"/>
        <v>46</v>
      </c>
      <c r="D102" s="17" t="s">
        <v>20</v>
      </c>
      <c r="E102" s="18" t="str">
        <f t="shared" si="35"/>
        <v>viernes</v>
      </c>
      <c r="F102" s="18" t="s">
        <v>100</v>
      </c>
      <c r="G102" s="18" t="s">
        <v>50</v>
      </c>
      <c r="H102" s="18" t="s">
        <v>51</v>
      </c>
      <c r="I102" s="32" t="s">
        <v>29</v>
      </c>
      <c r="J102" s="83">
        <v>1</v>
      </c>
      <c r="K102" s="87">
        <v>41</v>
      </c>
      <c r="L102" s="19">
        <v>15</v>
      </c>
      <c r="M102" s="20">
        <f t="shared" si="32"/>
        <v>0.61499999999999999</v>
      </c>
      <c r="N102" s="21">
        <v>0.22</v>
      </c>
      <c r="O102" s="22">
        <f t="shared" si="36"/>
        <v>9.02</v>
      </c>
      <c r="P102" s="22">
        <f t="shared" si="37"/>
        <v>9.02</v>
      </c>
      <c r="Q102" s="91">
        <f>SUM(K99:K102)</f>
        <v>1038</v>
      </c>
      <c r="R102" s="92">
        <v>0.22</v>
      </c>
      <c r="S102" s="93">
        <f>Q102*R102</f>
        <v>228.36</v>
      </c>
      <c r="T102" s="92" t="s">
        <v>158</v>
      </c>
    </row>
    <row r="103" spans="1:22" hidden="1">
      <c r="A103" s="8"/>
      <c r="B103" s="17">
        <v>45255</v>
      </c>
      <c r="C103" s="18">
        <f t="shared" si="34"/>
        <v>47</v>
      </c>
      <c r="D103" s="17" t="s">
        <v>20</v>
      </c>
      <c r="E103" s="18" t="str">
        <f t="shared" si="35"/>
        <v>sábado</v>
      </c>
      <c r="F103" s="18" t="s">
        <v>101</v>
      </c>
      <c r="G103" s="18" t="s">
        <v>98</v>
      </c>
      <c r="H103" s="18" t="s">
        <v>99</v>
      </c>
      <c r="I103" s="32" t="s">
        <v>29</v>
      </c>
      <c r="J103" s="83">
        <v>34</v>
      </c>
      <c r="K103" s="87">
        <v>1200</v>
      </c>
      <c r="L103" s="19">
        <v>15</v>
      </c>
      <c r="M103" s="20">
        <f t="shared" si="32"/>
        <v>18</v>
      </c>
      <c r="N103" s="21">
        <v>0.22</v>
      </c>
      <c r="O103" s="22">
        <f t="shared" si="36"/>
        <v>264</v>
      </c>
      <c r="P103" s="22">
        <f t="shared" si="37"/>
        <v>264</v>
      </c>
      <c r="Q103" s="91">
        <f>K103</f>
        <v>1200</v>
      </c>
      <c r="R103" s="92">
        <v>0.22</v>
      </c>
      <c r="S103" s="93">
        <f>Q103*R103</f>
        <v>264</v>
      </c>
      <c r="T103" s="92" t="s">
        <v>159</v>
      </c>
    </row>
    <row r="104" spans="1:22" hidden="1">
      <c r="A104" s="8"/>
      <c r="B104" s="33" t="s">
        <v>7</v>
      </c>
      <c r="C104" s="33"/>
      <c r="D104" s="33"/>
      <c r="E104" s="33"/>
      <c r="F104" s="34"/>
      <c r="G104" s="34"/>
      <c r="H104" s="35"/>
      <c r="I104" s="35"/>
      <c r="J104" s="36">
        <f>SUM(J99:J103)</f>
        <v>60</v>
      </c>
      <c r="K104" s="36">
        <f>SUM(K99:K103)</f>
        <v>2238</v>
      </c>
      <c r="L104" s="37"/>
      <c r="M104" s="36">
        <f>SUM(M99:M103)</f>
        <v>33.57</v>
      </c>
      <c r="N104" s="36"/>
      <c r="O104" s="52">
        <f>SUM(O99:O103)</f>
        <v>492.36</v>
      </c>
      <c r="P104" s="52">
        <f>SUM(P99:P103)</f>
        <v>492.36</v>
      </c>
      <c r="S104" s="88">
        <f>SUM(S102:S103)</f>
        <v>492.36</v>
      </c>
      <c r="T104" s="1" t="s">
        <v>149</v>
      </c>
    </row>
    <row r="105" spans="1:22" hidden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22" hidden="1">
      <c r="A106" s="8"/>
      <c r="B106" s="28" t="s">
        <v>11</v>
      </c>
      <c r="C106" s="28" t="s">
        <v>23</v>
      </c>
      <c r="D106" s="28" t="s">
        <v>1</v>
      </c>
      <c r="E106" s="28" t="s">
        <v>2</v>
      </c>
      <c r="F106" s="28" t="s">
        <v>12</v>
      </c>
      <c r="G106" s="28" t="s">
        <v>13</v>
      </c>
      <c r="H106" s="28" t="s">
        <v>4</v>
      </c>
      <c r="I106" s="28" t="s">
        <v>14</v>
      </c>
      <c r="J106" s="29" t="s">
        <v>15</v>
      </c>
      <c r="K106" s="30" t="s">
        <v>25</v>
      </c>
      <c r="L106" s="30" t="s">
        <v>16</v>
      </c>
      <c r="M106" s="31" t="s">
        <v>7</v>
      </c>
      <c r="N106" s="16" t="s">
        <v>22</v>
      </c>
      <c r="O106" s="28" t="s">
        <v>17</v>
      </c>
      <c r="P106" s="28" t="s">
        <v>5</v>
      </c>
    </row>
    <row r="107" spans="1:22" hidden="1">
      <c r="A107" s="8"/>
      <c r="B107" s="17">
        <v>45245</v>
      </c>
      <c r="C107" s="18">
        <v>44</v>
      </c>
      <c r="D107" s="17" t="s">
        <v>20</v>
      </c>
      <c r="E107" s="18" t="s">
        <v>76</v>
      </c>
      <c r="F107" s="18" t="s">
        <v>79</v>
      </c>
      <c r="G107" s="18" t="s">
        <v>40</v>
      </c>
      <c r="H107" s="18" t="s">
        <v>41</v>
      </c>
      <c r="I107" s="96" t="s">
        <v>102</v>
      </c>
      <c r="J107" s="19"/>
      <c r="K107" s="87">
        <v>20</v>
      </c>
      <c r="L107" s="19">
        <v>25</v>
      </c>
      <c r="M107" s="20">
        <f>K107*L107/1000</f>
        <v>0.5</v>
      </c>
      <c r="N107" s="21">
        <v>0.6</v>
      </c>
      <c r="O107" s="22">
        <f>+N107*K107</f>
        <v>12</v>
      </c>
      <c r="P107" s="22">
        <f>+SUM(O107)</f>
        <v>12</v>
      </c>
      <c r="Q107" s="1" t="s">
        <v>150</v>
      </c>
      <c r="S107" s="92"/>
    </row>
    <row r="108" spans="1:22" hidden="1">
      <c r="A108" s="8"/>
      <c r="B108" s="17">
        <v>45245</v>
      </c>
      <c r="C108" s="18">
        <v>44</v>
      </c>
      <c r="D108" s="17" t="s">
        <v>20</v>
      </c>
      <c r="E108" s="18" t="s">
        <v>76</v>
      </c>
      <c r="F108" s="18" t="s">
        <v>79</v>
      </c>
      <c r="G108" s="18" t="s">
        <v>88</v>
      </c>
      <c r="H108" s="18" t="s">
        <v>89</v>
      </c>
      <c r="I108" s="96" t="s">
        <v>102</v>
      </c>
      <c r="J108" s="19"/>
      <c r="K108" s="87">
        <v>4</v>
      </c>
      <c r="L108" s="19">
        <v>25</v>
      </c>
      <c r="M108" s="20">
        <f t="shared" ref="M108:M112" si="38">K108*L108/1000</f>
        <v>0.1</v>
      </c>
      <c r="N108" s="21">
        <v>0.6</v>
      </c>
      <c r="O108" s="22">
        <f>+N108*K108</f>
        <v>2.4</v>
      </c>
      <c r="P108" s="22">
        <f t="shared" ref="P108:P112" si="39">+SUM(O108)</f>
        <v>2.4</v>
      </c>
      <c r="Q108" s="1" t="s">
        <v>150</v>
      </c>
      <c r="S108" s="94">
        <f>K107+K108+K110+K111</f>
        <v>43</v>
      </c>
    </row>
    <row r="109" spans="1:22" hidden="1">
      <c r="A109" s="8"/>
      <c r="B109" s="17">
        <v>45253</v>
      </c>
      <c r="C109" s="18">
        <v>44</v>
      </c>
      <c r="D109" s="17" t="s">
        <v>20</v>
      </c>
      <c r="E109" s="18" t="s">
        <v>76</v>
      </c>
      <c r="F109" s="18" t="s">
        <v>82</v>
      </c>
      <c r="G109" s="18" t="s">
        <v>98</v>
      </c>
      <c r="H109" s="18" t="s">
        <v>99</v>
      </c>
      <c r="I109" s="96" t="s">
        <v>102</v>
      </c>
      <c r="J109" s="19"/>
      <c r="K109" s="87">
        <v>10</v>
      </c>
      <c r="L109" s="19">
        <v>22.5</v>
      </c>
      <c r="M109" s="20">
        <f t="shared" si="38"/>
        <v>0.22500000000000001</v>
      </c>
      <c r="N109" s="21">
        <v>0.6</v>
      </c>
      <c r="O109" s="22">
        <f t="shared" ref="O109:O112" si="40">+N109*K109</f>
        <v>6</v>
      </c>
      <c r="P109" s="22">
        <f t="shared" si="39"/>
        <v>6</v>
      </c>
      <c r="Q109" s="1" t="s">
        <v>160</v>
      </c>
      <c r="S109" s="94">
        <v>10</v>
      </c>
    </row>
    <row r="110" spans="1:22" hidden="1">
      <c r="A110" s="8"/>
      <c r="B110" s="17">
        <v>45245</v>
      </c>
      <c r="C110" s="18">
        <v>44</v>
      </c>
      <c r="D110" s="17" t="s">
        <v>20</v>
      </c>
      <c r="E110" s="18" t="s">
        <v>76</v>
      </c>
      <c r="F110" s="18" t="s">
        <v>79</v>
      </c>
      <c r="G110" s="18" t="s">
        <v>84</v>
      </c>
      <c r="H110" s="18" t="s">
        <v>85</v>
      </c>
      <c r="I110" s="96" t="s">
        <v>103</v>
      </c>
      <c r="J110" s="19"/>
      <c r="K110" s="87">
        <v>13</v>
      </c>
      <c r="L110" s="19">
        <v>20</v>
      </c>
      <c r="M110" s="20">
        <f t="shared" si="38"/>
        <v>0.26</v>
      </c>
      <c r="N110" s="21">
        <v>0.3</v>
      </c>
      <c r="O110" s="22">
        <f t="shared" si="40"/>
        <v>3.9</v>
      </c>
      <c r="P110" s="22">
        <f t="shared" si="39"/>
        <v>3.9</v>
      </c>
      <c r="Q110" s="1" t="s">
        <v>150</v>
      </c>
      <c r="S110" s="94"/>
      <c r="T110" s="91">
        <f>SUM(K107:K109)</f>
        <v>34</v>
      </c>
      <c r="U110" s="92">
        <v>0.6</v>
      </c>
      <c r="V110" s="93">
        <f>T110*U110</f>
        <v>20.399999999999999</v>
      </c>
    </row>
    <row r="111" spans="1:22" hidden="1">
      <c r="A111" s="8"/>
      <c r="B111" s="17">
        <v>45245</v>
      </c>
      <c r="C111" s="18">
        <v>44</v>
      </c>
      <c r="D111" s="17" t="s">
        <v>20</v>
      </c>
      <c r="E111" s="18" t="s">
        <v>76</v>
      </c>
      <c r="F111" s="18" t="s">
        <v>79</v>
      </c>
      <c r="G111" s="18" t="s">
        <v>38</v>
      </c>
      <c r="H111" s="18" t="s">
        <v>39</v>
      </c>
      <c r="I111" s="96" t="s">
        <v>103</v>
      </c>
      <c r="J111" s="19"/>
      <c r="K111" s="87">
        <v>6</v>
      </c>
      <c r="L111" s="19">
        <v>25</v>
      </c>
      <c r="M111" s="20">
        <f t="shared" si="38"/>
        <v>0.15</v>
      </c>
      <c r="N111" s="21">
        <v>0.3</v>
      </c>
      <c r="O111" s="22">
        <f t="shared" si="40"/>
        <v>1.7999999999999998</v>
      </c>
      <c r="P111" s="22">
        <f t="shared" si="39"/>
        <v>1.7999999999999998</v>
      </c>
      <c r="Q111" s="1" t="s">
        <v>150</v>
      </c>
      <c r="S111" s="94"/>
      <c r="T111" s="91">
        <f>SUM(K110:K112)</f>
        <v>41</v>
      </c>
      <c r="U111" s="1">
        <v>0.3</v>
      </c>
      <c r="V111" s="93">
        <f>T111*U111</f>
        <v>12.299999999999999</v>
      </c>
    </row>
    <row r="112" spans="1:22" hidden="1">
      <c r="A112" s="8"/>
      <c r="B112" s="17">
        <v>45247</v>
      </c>
      <c r="C112" s="18">
        <v>44</v>
      </c>
      <c r="D112" s="17" t="s">
        <v>20</v>
      </c>
      <c r="E112" s="18" t="s">
        <v>76</v>
      </c>
      <c r="F112" s="18" t="s">
        <v>80</v>
      </c>
      <c r="G112" s="18" t="s">
        <v>94</v>
      </c>
      <c r="H112" s="18" t="s">
        <v>95</v>
      </c>
      <c r="I112" s="96" t="s">
        <v>103</v>
      </c>
      <c r="J112" s="19"/>
      <c r="K112" s="87">
        <v>22</v>
      </c>
      <c r="L112" s="19">
        <v>22.7</v>
      </c>
      <c r="M112" s="20">
        <f t="shared" si="38"/>
        <v>0.49939999999999996</v>
      </c>
      <c r="N112" s="21">
        <v>0.3</v>
      </c>
      <c r="O112" s="22">
        <f t="shared" si="40"/>
        <v>6.6</v>
      </c>
      <c r="P112" s="22">
        <f t="shared" si="39"/>
        <v>6.6</v>
      </c>
      <c r="Q112" s="1" t="s">
        <v>161</v>
      </c>
      <c r="S112" s="94">
        <v>22</v>
      </c>
    </row>
    <row r="113" spans="1:22" hidden="1">
      <c r="A113" s="8"/>
      <c r="B113" s="33" t="s">
        <v>7</v>
      </c>
      <c r="C113" s="33"/>
      <c r="D113" s="33"/>
      <c r="E113" s="33"/>
      <c r="F113" s="34"/>
      <c r="G113" s="34"/>
      <c r="H113" s="35"/>
      <c r="I113" s="35"/>
      <c r="J113" s="36">
        <f>SUM(J107:J112)</f>
        <v>0</v>
      </c>
      <c r="K113" s="36">
        <f>SUM(K107:K112)</f>
        <v>75</v>
      </c>
      <c r="L113" s="37"/>
      <c r="M113" s="36">
        <f>SUM(M107:M112)</f>
        <v>1.7343999999999999</v>
      </c>
      <c r="N113" s="36"/>
      <c r="O113" s="52">
        <f>SUM(O107:O112)</f>
        <v>32.699999999999996</v>
      </c>
      <c r="P113" s="52">
        <f>SUM(P107:P112)</f>
        <v>32.699999999999996</v>
      </c>
      <c r="S113" s="90">
        <f>SUM(S108:S112)</f>
        <v>75</v>
      </c>
      <c r="V113" s="88">
        <f>SUM(V110:V111)</f>
        <v>32.699999999999996</v>
      </c>
    </row>
    <row r="114" spans="1:22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22" hidden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22" hidden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S116" s="88">
        <f>SUM(S14+S32+S91+S104+V113)</f>
        <v>2212.46</v>
      </c>
    </row>
    <row r="117" spans="1:22" hidden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22" hidden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22" hidden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O119" s="8"/>
    </row>
    <row r="120" spans="1:22" hidden="1">
      <c r="B120" s="40" t="s">
        <v>77</v>
      </c>
      <c r="C120" s="9"/>
      <c r="D120" s="9"/>
      <c r="E120" s="9"/>
      <c r="F120" s="10"/>
      <c r="G120" s="10"/>
      <c r="H120" s="11"/>
      <c r="N120" s="8"/>
    </row>
    <row r="121" spans="1:22" hidden="1">
      <c r="B121" s="40"/>
      <c r="C121" s="9"/>
      <c r="D121" s="9"/>
      <c r="E121" s="9"/>
      <c r="F121" s="10"/>
      <c r="G121" s="10"/>
      <c r="H121" s="11"/>
      <c r="J121" s="95"/>
    </row>
    <row r="122" spans="1:22" hidden="1">
      <c r="B122" s="41" t="s">
        <v>127</v>
      </c>
      <c r="C122" s="9"/>
      <c r="D122" s="9"/>
      <c r="E122" s="9"/>
      <c r="F122" s="10"/>
      <c r="G122" s="10"/>
      <c r="H122" s="11"/>
    </row>
    <row r="123" spans="1:22" hidden="1"/>
    <row r="124" spans="1:22" ht="28.8" hidden="1">
      <c r="B124" s="43" t="s">
        <v>9</v>
      </c>
      <c r="C124" s="44"/>
      <c r="D124" s="45"/>
      <c r="E124" s="28"/>
      <c r="F124" s="28" t="s">
        <v>18</v>
      </c>
      <c r="G124" s="28" t="s">
        <v>8</v>
      </c>
      <c r="H124" s="28" t="s">
        <v>3</v>
      </c>
    </row>
    <row r="125" spans="1:22" hidden="1">
      <c r="B125" s="49"/>
      <c r="C125" s="50"/>
      <c r="D125" s="51"/>
      <c r="E125" s="28" t="s">
        <v>26</v>
      </c>
      <c r="F125" s="28" t="s">
        <v>19</v>
      </c>
      <c r="G125" s="28" t="s">
        <v>6</v>
      </c>
      <c r="H125" s="28" t="s">
        <v>10</v>
      </c>
      <c r="I125" s="24"/>
      <c r="J125" s="14"/>
      <c r="K125" s="14"/>
      <c r="L125" s="14"/>
    </row>
    <row r="126" spans="1:22" hidden="1">
      <c r="B126" s="46" t="str">
        <f>I9</f>
        <v xml:space="preserve">SERVICIO DE CARGA A  GRANEL  PT </v>
      </c>
      <c r="C126" s="47"/>
      <c r="D126" s="48"/>
      <c r="E126" s="39">
        <f>+SUMIFS(J9:J156,$I$9:$I$156,B126)</f>
        <v>58</v>
      </c>
      <c r="F126" s="26" t="s">
        <v>21</v>
      </c>
      <c r="G126" s="53">
        <f>+SUMIFS($O$8:$O$16,$I$8:$I$16,B126)</f>
        <v>452.4</v>
      </c>
      <c r="H126" s="27"/>
      <c r="I126" s="24"/>
    </row>
    <row r="127" spans="1:22" hidden="1">
      <c r="B127" s="46" t="str">
        <f>I17</f>
        <v xml:space="preserve">SERVICIO DE CARGA PALETIZADA PT </v>
      </c>
      <c r="C127" s="47"/>
      <c r="D127" s="48"/>
      <c r="E127" s="39">
        <f>+SUMIFS(J9:J156,$I$9:$I$156,B127)</f>
        <v>103</v>
      </c>
      <c r="F127" s="26" t="s">
        <v>21</v>
      </c>
      <c r="G127" s="53">
        <f>+SUMIFS($O$8:$O$99,$I$8:$I$99,B127)</f>
        <v>515</v>
      </c>
      <c r="H127" s="27"/>
      <c r="I127" s="24"/>
    </row>
    <row r="128" spans="1:22" hidden="1">
      <c r="B128" s="46" t="str">
        <f>I37</f>
        <v xml:space="preserve">SERVICIO DE DESCARGA PALETIZADA DE  PT </v>
      </c>
      <c r="C128" s="47"/>
      <c r="D128" s="48"/>
      <c r="E128" s="39">
        <f>+SUMIFS(J9:J156,$I$9:$I$156,B128)</f>
        <v>144</v>
      </c>
      <c r="F128" s="26" t="s">
        <v>21</v>
      </c>
      <c r="G128" s="53">
        <f>+SUMIFS($O$8:$O$99,$I$8:$I$99,B128)</f>
        <v>720</v>
      </c>
      <c r="H128" s="27"/>
      <c r="I128" s="24"/>
    </row>
    <row r="129" spans="1:9" hidden="1">
      <c r="B129" s="46" t="str">
        <f>I99</f>
        <v>SERVICIO DE ETIQUETADO DE PT</v>
      </c>
      <c r="C129" s="47"/>
      <c r="D129" s="48"/>
      <c r="E129" s="39">
        <f>+SUMIFS(K9:K156,$I$9:$I$156,B129)</f>
        <v>2238</v>
      </c>
      <c r="F129" s="26" t="s">
        <v>30</v>
      </c>
      <c r="G129" s="53">
        <f>+SUMIFS($O$8:$O$104,$I$8:$I$104,B129)</f>
        <v>492.36</v>
      </c>
      <c r="H129" s="27"/>
      <c r="I129" s="24"/>
    </row>
    <row r="130" spans="1:9" hidden="1">
      <c r="B130" s="46" t="str">
        <f>I107</f>
        <v>Picking dirigido</v>
      </c>
      <c r="C130" s="47"/>
      <c r="D130" s="48"/>
      <c r="E130" s="39">
        <f>+SUMIFS(K9:K156,$I$9:$I$156,B130)</f>
        <v>34</v>
      </c>
      <c r="F130" s="26" t="s">
        <v>30</v>
      </c>
      <c r="G130" s="53">
        <f>+SUMIFS(O9:O156,$I$9:$I$156,B130)</f>
        <v>20.399999999999999</v>
      </c>
      <c r="H130" s="27"/>
      <c r="I130" s="24"/>
    </row>
    <row r="131" spans="1:9" hidden="1">
      <c r="B131" s="46" t="str">
        <f>I110</f>
        <v>Picking suelto</v>
      </c>
      <c r="C131" s="47"/>
      <c r="D131" s="48"/>
      <c r="E131" s="39">
        <f>+SUMIFS(K9:K156,$I$9:$I$156,B131)</f>
        <v>41</v>
      </c>
      <c r="F131" s="26" t="s">
        <v>30</v>
      </c>
      <c r="G131" s="53">
        <f>+SUMIFS($O$8:$O$156,$I$8:$I$156,B131)</f>
        <v>12.299999999999999</v>
      </c>
      <c r="H131" s="27"/>
      <c r="I131" s="24"/>
    </row>
    <row r="132" spans="1:9" hidden="1">
      <c r="A132" s="2"/>
      <c r="B132" s="97" t="s">
        <v>7</v>
      </c>
      <c r="C132" s="98"/>
      <c r="D132" s="99"/>
      <c r="E132" s="33"/>
      <c r="F132" s="33"/>
      <c r="G132" s="38">
        <f>+SUM(G126:G131)</f>
        <v>2212.4600000000005</v>
      </c>
      <c r="H132" s="33"/>
      <c r="I132" s="24"/>
    </row>
    <row r="133" spans="1:9" hidden="1"/>
    <row r="134" spans="1:9">
      <c r="H134" s="25"/>
    </row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B132:D132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99B2-A1A1-4315-8E3F-6642ED18BBC8}">
  <dimension ref="B3:AH21"/>
  <sheetViews>
    <sheetView showGridLines="0" zoomScale="55" workbookViewId="0">
      <selection activeCell="O25" sqref="O25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7" t="s">
        <v>146</v>
      </c>
    </row>
    <row r="4" spans="2:34">
      <c r="C4" s="58"/>
    </row>
    <row r="6" spans="2:34">
      <c r="B6" s="59" t="s">
        <v>128</v>
      </c>
    </row>
    <row r="7" spans="2:34">
      <c r="B7" s="59"/>
    </row>
    <row r="8" spans="2:34">
      <c r="C8" s="60" t="s">
        <v>129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  <c r="O8" s="61">
        <v>12</v>
      </c>
      <c r="P8" s="61">
        <v>13</v>
      </c>
      <c r="Q8" s="61">
        <v>14</v>
      </c>
      <c r="R8" s="61">
        <v>15</v>
      </c>
      <c r="S8" s="61">
        <v>16</v>
      </c>
      <c r="T8" s="61">
        <v>17</v>
      </c>
      <c r="U8" s="61">
        <v>18</v>
      </c>
      <c r="V8" s="61">
        <v>19</v>
      </c>
      <c r="W8" s="61">
        <v>20</v>
      </c>
      <c r="X8" s="61">
        <v>21</v>
      </c>
      <c r="Y8" s="61">
        <v>22</v>
      </c>
      <c r="Z8" s="61">
        <v>23</v>
      </c>
      <c r="AA8" s="61">
        <v>24</v>
      </c>
      <c r="AB8" s="61">
        <v>25</v>
      </c>
      <c r="AC8" s="61">
        <v>26</v>
      </c>
      <c r="AD8" s="61">
        <v>27</v>
      </c>
      <c r="AE8" s="61">
        <v>28</v>
      </c>
      <c r="AF8" s="61">
        <v>29</v>
      </c>
      <c r="AG8" s="61">
        <v>30</v>
      </c>
    </row>
    <row r="9" spans="2:34">
      <c r="B9" s="62" t="s">
        <v>130</v>
      </c>
      <c r="C9" s="63">
        <v>326</v>
      </c>
      <c r="D9" s="64">
        <f>+C12</f>
        <v>326</v>
      </c>
      <c r="E9" s="64">
        <f>+D12</f>
        <v>326</v>
      </c>
      <c r="F9" s="64">
        <f t="shared" ref="F9:AG9" si="0">+E12</f>
        <v>298</v>
      </c>
      <c r="G9" s="64">
        <f t="shared" si="0"/>
        <v>274</v>
      </c>
      <c r="H9" s="64">
        <f t="shared" si="0"/>
        <v>274</v>
      </c>
      <c r="I9" s="64">
        <f t="shared" si="0"/>
        <v>274</v>
      </c>
      <c r="J9" s="64">
        <f t="shared" si="0"/>
        <v>250</v>
      </c>
      <c r="K9" s="64">
        <f>+J12</f>
        <v>229</v>
      </c>
      <c r="L9" s="64">
        <f>+K12</f>
        <v>229</v>
      </c>
      <c r="M9" s="64">
        <f t="shared" si="0"/>
        <v>229</v>
      </c>
      <c r="N9" s="64">
        <f t="shared" si="0"/>
        <v>277</v>
      </c>
      <c r="O9" s="64">
        <f>+N12</f>
        <v>277</v>
      </c>
      <c r="P9" s="64">
        <f t="shared" si="0"/>
        <v>277</v>
      </c>
      <c r="Q9" s="64">
        <f t="shared" si="0"/>
        <v>277</v>
      </c>
      <c r="R9" s="64">
        <f>+Q12</f>
        <v>301</v>
      </c>
      <c r="S9" s="64">
        <f t="shared" si="0"/>
        <v>304</v>
      </c>
      <c r="T9" s="64">
        <f t="shared" si="0"/>
        <v>304</v>
      </c>
      <c r="U9" s="64">
        <f t="shared" si="0"/>
        <v>260</v>
      </c>
      <c r="V9" s="64">
        <f t="shared" si="0"/>
        <v>260</v>
      </c>
      <c r="W9" s="64">
        <f t="shared" si="0"/>
        <v>260</v>
      </c>
      <c r="X9" s="64">
        <f t="shared" si="0"/>
        <v>284</v>
      </c>
      <c r="Y9" s="64">
        <f t="shared" si="0"/>
        <v>306</v>
      </c>
      <c r="Z9" s="64">
        <f t="shared" si="0"/>
        <v>330</v>
      </c>
      <c r="AA9" s="64">
        <f t="shared" si="0"/>
        <v>309</v>
      </c>
      <c r="AB9" s="64">
        <f t="shared" si="0"/>
        <v>333</v>
      </c>
      <c r="AC9" s="64">
        <f t="shared" si="0"/>
        <v>307</v>
      </c>
      <c r="AD9" s="64">
        <f t="shared" si="0"/>
        <v>307</v>
      </c>
      <c r="AE9" s="64">
        <f t="shared" si="0"/>
        <v>279</v>
      </c>
      <c r="AF9" s="64">
        <f t="shared" si="0"/>
        <v>279</v>
      </c>
      <c r="AG9" s="64">
        <f t="shared" si="0"/>
        <v>279</v>
      </c>
    </row>
    <row r="10" spans="2:34">
      <c r="B10" s="65" t="s">
        <v>131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>
        <v>48</v>
      </c>
      <c r="N10" s="66"/>
      <c r="O10" s="66"/>
      <c r="P10" s="66"/>
      <c r="Q10" s="66">
        <v>24</v>
      </c>
      <c r="R10" s="66">
        <v>24</v>
      </c>
      <c r="S10" s="66"/>
      <c r="T10" s="66"/>
      <c r="U10" s="66"/>
      <c r="V10" s="66"/>
      <c r="W10" s="66">
        <v>24</v>
      </c>
      <c r="X10" s="66">
        <v>24</v>
      </c>
      <c r="Y10" s="66">
        <v>24</v>
      </c>
      <c r="Z10" s="66"/>
      <c r="AA10" s="66">
        <v>24</v>
      </c>
      <c r="AB10" s="66"/>
      <c r="AC10" s="67"/>
      <c r="AD10" s="68"/>
      <c r="AE10" s="69"/>
      <c r="AF10" s="69"/>
      <c r="AG10" s="69"/>
    </row>
    <row r="11" spans="2:34">
      <c r="B11" s="65" t="s">
        <v>132</v>
      </c>
      <c r="C11" s="66"/>
      <c r="D11" s="66"/>
      <c r="E11" s="66">
        <v>28</v>
      </c>
      <c r="F11" s="66">
        <v>24</v>
      </c>
      <c r="G11" s="66"/>
      <c r="H11" s="66"/>
      <c r="I11" s="66">
        <v>24</v>
      </c>
      <c r="J11" s="66">
        <v>21</v>
      </c>
      <c r="K11" s="66"/>
      <c r="L11" s="66"/>
      <c r="M11" s="66"/>
      <c r="N11" s="66"/>
      <c r="O11" s="66"/>
      <c r="P11" s="66"/>
      <c r="Q11" s="66"/>
      <c r="R11" s="66">
        <v>21</v>
      </c>
      <c r="S11" s="66"/>
      <c r="T11" s="66">
        <v>44</v>
      </c>
      <c r="U11" s="66"/>
      <c r="V11" s="66"/>
      <c r="W11" s="66"/>
      <c r="X11" s="66">
        <v>2</v>
      </c>
      <c r="Y11" s="66"/>
      <c r="Z11" s="66">
        <v>21</v>
      </c>
      <c r="AA11" s="67"/>
      <c r="AB11" s="66">
        <v>26</v>
      </c>
      <c r="AC11" s="67"/>
      <c r="AD11" s="68">
        <v>28</v>
      </c>
      <c r="AE11" s="69"/>
      <c r="AF11" s="69"/>
      <c r="AG11" s="69"/>
    </row>
    <row r="12" spans="2:34">
      <c r="B12" s="65"/>
      <c r="C12" s="70">
        <f>C9+C10-C11</f>
        <v>326</v>
      </c>
      <c r="D12" s="66">
        <f t="shared" ref="D12:AG12" si="1">D9+D10-D11</f>
        <v>326</v>
      </c>
      <c r="E12" s="66">
        <f t="shared" si="1"/>
        <v>298</v>
      </c>
      <c r="F12" s="66">
        <f t="shared" si="1"/>
        <v>274</v>
      </c>
      <c r="G12" s="66">
        <f t="shared" si="1"/>
        <v>274</v>
      </c>
      <c r="H12" s="66">
        <f t="shared" si="1"/>
        <v>274</v>
      </c>
      <c r="I12" s="66">
        <f t="shared" si="1"/>
        <v>250</v>
      </c>
      <c r="J12" s="66">
        <f t="shared" si="1"/>
        <v>229</v>
      </c>
      <c r="K12" s="66">
        <f t="shared" si="1"/>
        <v>229</v>
      </c>
      <c r="L12" s="66">
        <f t="shared" si="1"/>
        <v>229</v>
      </c>
      <c r="M12" s="66">
        <f t="shared" si="1"/>
        <v>277</v>
      </c>
      <c r="N12" s="66">
        <f t="shared" si="1"/>
        <v>277</v>
      </c>
      <c r="O12" s="66">
        <f t="shared" si="1"/>
        <v>277</v>
      </c>
      <c r="P12" s="66">
        <f t="shared" si="1"/>
        <v>277</v>
      </c>
      <c r="Q12" s="66">
        <f t="shared" si="1"/>
        <v>301</v>
      </c>
      <c r="R12" s="66">
        <f t="shared" si="1"/>
        <v>304</v>
      </c>
      <c r="S12" s="66">
        <f t="shared" si="1"/>
        <v>304</v>
      </c>
      <c r="T12" s="66">
        <f t="shared" si="1"/>
        <v>260</v>
      </c>
      <c r="U12" s="66">
        <f t="shared" si="1"/>
        <v>260</v>
      </c>
      <c r="V12" s="66">
        <f t="shared" si="1"/>
        <v>260</v>
      </c>
      <c r="W12" s="66">
        <f t="shared" si="1"/>
        <v>284</v>
      </c>
      <c r="X12" s="66">
        <f t="shared" si="1"/>
        <v>306</v>
      </c>
      <c r="Y12" s="66">
        <f t="shared" si="1"/>
        <v>330</v>
      </c>
      <c r="Z12" s="66">
        <f t="shared" si="1"/>
        <v>309</v>
      </c>
      <c r="AA12" s="66">
        <f t="shared" si="1"/>
        <v>333</v>
      </c>
      <c r="AB12" s="66">
        <f t="shared" si="1"/>
        <v>307</v>
      </c>
      <c r="AC12" s="66">
        <f t="shared" si="1"/>
        <v>307</v>
      </c>
      <c r="AD12" s="66">
        <f t="shared" si="1"/>
        <v>279</v>
      </c>
      <c r="AE12" s="66">
        <f t="shared" si="1"/>
        <v>279</v>
      </c>
      <c r="AF12" s="66">
        <f t="shared" si="1"/>
        <v>279</v>
      </c>
      <c r="AG12" s="66">
        <f t="shared" si="1"/>
        <v>279</v>
      </c>
    </row>
    <row r="13" spans="2:34">
      <c r="B13" s="71" t="s">
        <v>133</v>
      </c>
      <c r="C13" s="72">
        <v>333</v>
      </c>
      <c r="D13" s="73">
        <f>+C13</f>
        <v>333</v>
      </c>
      <c r="E13" s="73">
        <f t="shared" ref="E13:AG13" si="2">+D13</f>
        <v>333</v>
      </c>
      <c r="F13" s="73">
        <f t="shared" si="2"/>
        <v>333</v>
      </c>
      <c r="G13" s="73">
        <f t="shared" si="2"/>
        <v>333</v>
      </c>
      <c r="H13" s="73">
        <f t="shared" si="2"/>
        <v>333</v>
      </c>
      <c r="I13" s="73">
        <f t="shared" si="2"/>
        <v>333</v>
      </c>
      <c r="J13" s="73">
        <f t="shared" si="2"/>
        <v>333</v>
      </c>
      <c r="K13" s="73">
        <f>+J13</f>
        <v>333</v>
      </c>
      <c r="L13" s="73">
        <f>+K13</f>
        <v>333</v>
      </c>
      <c r="M13" s="73">
        <f t="shared" si="2"/>
        <v>333</v>
      </c>
      <c r="N13" s="73">
        <f t="shared" si="2"/>
        <v>333</v>
      </c>
      <c r="O13" s="73">
        <f t="shared" si="2"/>
        <v>333</v>
      </c>
      <c r="P13" s="73">
        <f t="shared" si="2"/>
        <v>333</v>
      </c>
      <c r="Q13" s="73">
        <f t="shared" si="2"/>
        <v>333</v>
      </c>
      <c r="R13" s="73">
        <f t="shared" si="2"/>
        <v>333</v>
      </c>
      <c r="S13" s="73">
        <f t="shared" si="2"/>
        <v>333</v>
      </c>
      <c r="T13" s="73">
        <f t="shared" si="2"/>
        <v>333</v>
      </c>
      <c r="U13" s="73">
        <f t="shared" si="2"/>
        <v>333</v>
      </c>
      <c r="V13" s="73">
        <f t="shared" si="2"/>
        <v>333</v>
      </c>
      <c r="W13" s="73">
        <f t="shared" si="2"/>
        <v>333</v>
      </c>
      <c r="X13" s="73">
        <f t="shared" si="2"/>
        <v>333</v>
      </c>
      <c r="Y13" s="73">
        <f t="shared" si="2"/>
        <v>333</v>
      </c>
      <c r="Z13" s="73">
        <f t="shared" si="2"/>
        <v>333</v>
      </c>
      <c r="AA13" s="73">
        <f t="shared" si="2"/>
        <v>333</v>
      </c>
      <c r="AB13" s="73">
        <f t="shared" si="2"/>
        <v>333</v>
      </c>
      <c r="AC13" s="73">
        <f t="shared" si="2"/>
        <v>333</v>
      </c>
      <c r="AD13" s="73">
        <f t="shared" si="2"/>
        <v>333</v>
      </c>
      <c r="AE13" s="73">
        <f t="shared" si="2"/>
        <v>333</v>
      </c>
      <c r="AF13" s="73">
        <f t="shared" si="2"/>
        <v>333</v>
      </c>
      <c r="AG13" s="73">
        <f t="shared" si="2"/>
        <v>333</v>
      </c>
      <c r="AH13" s="73">
        <f>C13*35</f>
        <v>11655</v>
      </c>
    </row>
    <row r="14" spans="2:34">
      <c r="B14" s="71" t="s">
        <v>134</v>
      </c>
      <c r="C14" s="72"/>
      <c r="D14" s="73">
        <f>D13*(36/30)</f>
        <v>399.59999999999997</v>
      </c>
      <c r="E14" s="73">
        <f t="shared" ref="E14:AG14" si="3">E13*(36/30)</f>
        <v>399.59999999999997</v>
      </c>
      <c r="F14" s="73">
        <f t="shared" si="3"/>
        <v>399.59999999999997</v>
      </c>
      <c r="G14" s="73">
        <f t="shared" si="3"/>
        <v>399.59999999999997</v>
      </c>
      <c r="H14" s="73">
        <f t="shared" si="3"/>
        <v>399.59999999999997</v>
      </c>
      <c r="I14" s="73">
        <f t="shared" si="3"/>
        <v>399.59999999999997</v>
      </c>
      <c r="J14" s="73">
        <f t="shared" si="3"/>
        <v>399.59999999999997</v>
      </c>
      <c r="K14" s="73">
        <f t="shared" si="3"/>
        <v>399.59999999999997</v>
      </c>
      <c r="L14" s="73">
        <f t="shared" si="3"/>
        <v>399.59999999999997</v>
      </c>
      <c r="M14" s="73">
        <f t="shared" si="3"/>
        <v>399.59999999999997</v>
      </c>
      <c r="N14" s="73">
        <f t="shared" si="3"/>
        <v>399.59999999999997</v>
      </c>
      <c r="O14" s="73">
        <f t="shared" si="3"/>
        <v>399.59999999999997</v>
      </c>
      <c r="P14" s="73">
        <f t="shared" si="3"/>
        <v>399.59999999999997</v>
      </c>
      <c r="Q14" s="73">
        <f t="shared" si="3"/>
        <v>399.59999999999997</v>
      </c>
      <c r="R14" s="73">
        <f t="shared" si="3"/>
        <v>399.59999999999997</v>
      </c>
      <c r="S14" s="73">
        <f t="shared" si="3"/>
        <v>399.59999999999997</v>
      </c>
      <c r="T14" s="73">
        <f t="shared" si="3"/>
        <v>399.59999999999997</v>
      </c>
      <c r="U14" s="73">
        <f t="shared" si="3"/>
        <v>399.59999999999997</v>
      </c>
      <c r="V14" s="73">
        <f t="shared" si="3"/>
        <v>399.59999999999997</v>
      </c>
      <c r="W14" s="73">
        <f t="shared" si="3"/>
        <v>399.59999999999997</v>
      </c>
      <c r="X14" s="73">
        <f t="shared" si="3"/>
        <v>399.59999999999997</v>
      </c>
      <c r="Y14" s="73">
        <f t="shared" si="3"/>
        <v>399.59999999999997</v>
      </c>
      <c r="Z14" s="73">
        <f t="shared" si="3"/>
        <v>399.59999999999997</v>
      </c>
      <c r="AA14" s="73">
        <f t="shared" si="3"/>
        <v>399.59999999999997</v>
      </c>
      <c r="AB14" s="73">
        <f t="shared" si="3"/>
        <v>399.59999999999997</v>
      </c>
      <c r="AC14" s="73">
        <f t="shared" si="3"/>
        <v>399.59999999999997</v>
      </c>
      <c r="AD14" s="73">
        <f t="shared" si="3"/>
        <v>399.59999999999997</v>
      </c>
      <c r="AE14" s="73">
        <f t="shared" si="3"/>
        <v>399.59999999999997</v>
      </c>
      <c r="AF14" s="73">
        <f t="shared" si="3"/>
        <v>399.59999999999997</v>
      </c>
      <c r="AG14" s="73">
        <f t="shared" si="3"/>
        <v>399.59999999999997</v>
      </c>
      <c r="AH14" s="74">
        <f>C13*D20</f>
        <v>11655</v>
      </c>
    </row>
    <row r="19" spans="2:5" ht="43.2">
      <c r="B19" s="75" t="s">
        <v>135</v>
      </c>
      <c r="C19" s="75" t="s">
        <v>136</v>
      </c>
      <c r="D19" s="75" t="s">
        <v>137</v>
      </c>
      <c r="E19" s="75" t="s">
        <v>138</v>
      </c>
    </row>
    <row r="20" spans="2:5">
      <c r="B20" s="76" t="s">
        <v>139</v>
      </c>
      <c r="C20" s="76">
        <f>C13</f>
        <v>333</v>
      </c>
      <c r="D20" s="77">
        <v>35</v>
      </c>
      <c r="E20" s="78">
        <f>C20*D20</f>
        <v>11655</v>
      </c>
    </row>
    <row r="21" spans="2:5">
      <c r="B21" s="79" t="s">
        <v>7</v>
      </c>
      <c r="C21" s="80"/>
      <c r="D21" s="80"/>
      <c r="E21" s="81">
        <f>E20</f>
        <v>11655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W N 9 V z Q g 9 c O k A A A A 9 w A A A B I A H A B D b 2 5 m a W c v U G F j a 2 F n Z S 5 4 b W w g o h g A K K A U A A A A A A A A A A A A A A A A A A A A A A A A A A A A h U 8 9 D o I w G L 0 K 6 U 7 / d D D k o w z G T R I S E + P a l A q N U A w t l r s 5 e C S v I E Z R N 4 c 3 v L / k v f v 1 B t n Y N t F F 9 8 5 0 N k U M U x R p q 7 r S 2 C p F g z / G K 5 Q J K K Q 6 y U p H U 9 i 6 Z H Q m R b X 3 5 4 S Q E A I O C 9 z 1 F e G U M n L I t z t V 6 1 b G x j o v r d L o 0 y r / t 5 C A / W u M 4 J j x C W z J M Q U y q 5 A b + 0 3 w a f D T / R F h P T R + 6 L X Q L i 4 2 Q G Y K 5 H 1 C P A B Q S w M E F A A C A A g A z W N 9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j f V c o i k e 4 D g A A A B E A A A A T A B w A R m 9 y b X V s Y X M v U 2 V j d G l v b j E u b S C i G A A o o B Q A A A A A A A A A A A A A A A A A A A A A A A A A A A A r T k 0 u y c z P U w i G 0 I b W A F B L A Q I t A B Q A A g A I A M 1 j f V c 0 I P X D p A A A A P c A A A A S A A A A A A A A A A A A A A A A A A A A A A B D b 2 5 m a W c v U G F j a 2 F n Z S 5 4 b W x Q S w E C L Q A U A A I A C A D N Y 3 1 X D 8 r p q 6 Q A A A D p A A A A E w A A A A A A A A A A A A A A A A D w A A A A W 0 N v b n R l b n R f V H l w Z X N d L n h t b F B L A Q I t A B Q A A g A I A M 1 j f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V F 1 S f V Z f 0 + e 1 H M Q q Q e 2 J w A A A A A C A A A A A A A Q Z g A A A A E A A C A A A A C s H e t N 7 2 y 5 w w H J a U f p X n 7 f i a 3 1 V 0 q Q d 9 X 7 o 2 D p N t k R q w A A A A A O g A A A A A I A A C A A A A A z n V g O r q d 3 7 R u w 9 T d h h H B M X b w k 5 c V w z I 7 y Q O Q d K 3 b q / V A A A A B S Y c Q s w f T t A k V F W D v 8 Z L 9 I M v Z z M s p X G i g c I w t a G 4 Q B H c D d q R K T c F 3 7 + / 8 + d 2 L Z l e L s N b X 9 G c + O D w M + o B S E R V 2 m 6 K f N w G + N + m V F U 7 X n q s Q 8 k k A A A A D r G 6 b 7 X m P c V X 5 8 A b Q 1 0 x Z v a O B V B Y 6 c p m g A 1 z 9 + O i k G X h x 3 r 8 i Z 3 T A G Z Y P 5 V 0 2 B d H l / b F H s 3 k o x V O 2 5 o 2 k 5 e q J E < / D a t a M a s h u p > 
</file>

<file path=customXml/itemProps1.xml><?xml version="1.0" encoding="utf-8"?>
<ds:datastoreItem xmlns:ds="http://schemas.openxmlformats.org/officeDocument/2006/customXml" ds:itemID="{F8AB1FA8-08CE-46DD-926E-497F22645E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NOVIEMBRE</vt:lpstr>
      <vt:lpstr>ALMACENAMIENTO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2023-12-04T20:15:10Z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