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by Munayco\Downloads\"/>
    </mc:Choice>
  </mc:AlternateContent>
  <xr:revisionPtr revIDLastSave="0" documentId="13_ncr:1_{EE3B2E2C-747D-4E88-8860-DA2BAE70091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L" sheetId="1" r:id="rId1"/>
    <sheet name="Resumen PL" sheetId="3" r:id="rId2"/>
    <sheet name="RESUMEN" sheetId="2" state="hidden" r:id="rId3"/>
  </sheets>
  <definedNames>
    <definedName name="_xlnm._FilterDatabase" localSheetId="0" hidden="1">PL!$B$3:$O$69</definedName>
    <definedName name="_xlnm.Print_Area" localSheetId="0">PL!$B$3:$O$70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3" l="1"/>
  <c r="G12" i="3"/>
  <c r="G13" i="3"/>
  <c r="G14" i="3"/>
  <c r="J6" i="3"/>
  <c r="K6" i="3" s="1"/>
  <c r="H14" i="3" s="1"/>
  <c r="I14" i="3" s="1"/>
  <c r="J5" i="3"/>
  <c r="K5" i="3" s="1"/>
  <c r="H13" i="3" s="1"/>
  <c r="I13" i="3" s="1"/>
  <c r="J4" i="3"/>
  <c r="K4" i="3" s="1"/>
  <c r="H12" i="3" s="1"/>
  <c r="I12" i="3" s="1"/>
  <c r="J3" i="3"/>
  <c r="K3" i="3" s="1"/>
  <c r="H11" i="3" s="1"/>
  <c r="I11" i="3" s="1"/>
  <c r="G6" i="3"/>
  <c r="H6" i="3" s="1"/>
  <c r="G5" i="3"/>
  <c r="H5" i="3" s="1"/>
  <c r="G4" i="3"/>
  <c r="H4" i="3" s="1"/>
  <c r="G3" i="3"/>
  <c r="H3" i="3" s="1"/>
  <c r="L6" i="3"/>
  <c r="L5" i="3"/>
  <c r="L4" i="3"/>
  <c r="L3" i="3"/>
  <c r="M69" i="1"/>
  <c r="M56" i="1"/>
  <c r="J30" i="1"/>
  <c r="O69" i="1"/>
  <c r="N69" i="1"/>
  <c r="L69" i="1"/>
  <c r="K69" i="1"/>
  <c r="O56" i="1"/>
  <c r="N56" i="1"/>
  <c r="L56" i="1"/>
  <c r="K56" i="1"/>
  <c r="O42" i="1" l="1"/>
  <c r="N42" i="1"/>
  <c r="M42" i="1" s="1"/>
  <c r="L42" i="1"/>
  <c r="K42" i="1"/>
  <c r="O23" i="1"/>
  <c r="O70" i="1" s="1"/>
  <c r="N23" i="1"/>
  <c r="M23" i="1" s="1"/>
  <c r="L23" i="1"/>
  <c r="K23" i="1"/>
  <c r="K70" i="1" s="1"/>
  <c r="J49" i="1"/>
  <c r="J67" i="1"/>
  <c r="J21" i="1"/>
  <c r="J20" i="1"/>
  <c r="M70" i="1" l="1"/>
  <c r="L70" i="1"/>
  <c r="N70" i="1"/>
  <c r="J41" i="1" l="1"/>
  <c r="J40" i="1"/>
  <c r="J39" i="1"/>
  <c r="J38" i="1"/>
  <c r="J37" i="1"/>
  <c r="J36" i="1"/>
  <c r="J35" i="1"/>
  <c r="J34" i="1"/>
  <c r="J33" i="1"/>
  <c r="J32" i="1"/>
  <c r="J31" i="1"/>
  <c r="J29" i="1"/>
  <c r="J28" i="1"/>
  <c r="J27" i="1"/>
  <c r="J26" i="1"/>
  <c r="J25" i="1"/>
  <c r="J55" i="1"/>
  <c r="J54" i="1"/>
  <c r="J53" i="1"/>
  <c r="J52" i="1"/>
  <c r="J51" i="1"/>
  <c r="J50" i="1"/>
  <c r="J48" i="1"/>
  <c r="J47" i="1"/>
  <c r="J46" i="1"/>
  <c r="J45" i="1"/>
  <c r="J44" i="1"/>
  <c r="J43" i="1"/>
  <c r="J68" i="1"/>
  <c r="J66" i="1"/>
  <c r="J65" i="1"/>
  <c r="J64" i="1"/>
  <c r="J63" i="1"/>
  <c r="J62" i="1"/>
  <c r="J61" i="1"/>
  <c r="J60" i="1"/>
  <c r="J59" i="1"/>
  <c r="J58" i="1"/>
  <c r="J57" i="1"/>
  <c r="J24" i="1"/>
  <c r="J22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O8" i="2"/>
  <c r="G8" i="2"/>
  <c r="H8" i="2"/>
  <c r="K8" i="2"/>
  <c r="L8" i="2"/>
  <c r="O9" i="2"/>
  <c r="O11" i="2" s="1"/>
  <c r="P5" i="2"/>
  <c r="P6" i="2"/>
  <c r="P7" i="2"/>
  <c r="P4" i="2"/>
  <c r="P8" i="2" s="1"/>
  <c r="M7" i="2"/>
  <c r="N7" i="2" s="1"/>
  <c r="M6" i="2"/>
  <c r="N6" i="2" s="1"/>
  <c r="M4" i="2"/>
  <c r="N4" i="2" s="1"/>
  <c r="M5" i="2"/>
  <c r="N5" i="2" s="1"/>
  <c r="K9" i="2"/>
  <c r="K11" i="2" s="1"/>
  <c r="L5" i="2"/>
  <c r="I5" i="2"/>
  <c r="J5" i="2" s="1"/>
  <c r="J8" i="2" s="1"/>
  <c r="G9" i="2"/>
  <c r="G11" i="2" s="1"/>
  <c r="H5" i="2"/>
  <c r="E5" i="2"/>
  <c r="F5" i="2" s="1"/>
  <c r="F8" i="2" s="1"/>
  <c r="N8" i="2" l="1"/>
  <c r="O12" i="2" s="1"/>
  <c r="G12" i="2"/>
  <c r="E8" i="2"/>
  <c r="K12" i="2"/>
  <c r="M8" i="2"/>
  <c r="I8" i="2"/>
  <c r="H69" i="1"/>
  <c r="G69" i="1"/>
  <c r="C7" i="2" s="1"/>
  <c r="D7" i="2" s="1"/>
  <c r="G56" i="1"/>
  <c r="C6" i="2" s="1"/>
  <c r="D6" i="2" s="1"/>
  <c r="H56" i="1"/>
  <c r="H42" i="1"/>
  <c r="G42" i="1"/>
  <c r="C5" i="2" s="1"/>
  <c r="D5" i="2" s="1"/>
  <c r="H23" i="1"/>
  <c r="G23" i="1"/>
  <c r="C4" i="2" s="1"/>
  <c r="D4" i="2" l="1"/>
  <c r="D8" i="2" s="1"/>
  <c r="C8" i="2"/>
  <c r="R8" i="2" s="1"/>
  <c r="S8" i="2" s="1"/>
  <c r="G70" i="1"/>
  <c r="H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Ruby Munayco</author>
  </authors>
  <commentList>
    <comment ref="O20" authorId="0" shapeId="0" xr:uid="{C4F070BF-D096-4361-ACD9-A22C39768844}">
      <text>
        <r>
          <rPr>
            <b/>
            <sz val="9"/>
            <color indexed="81"/>
            <rFont val="Tahoma"/>
            <family val="2"/>
          </rPr>
          <t>Ruby Munayco:</t>
        </r>
        <r>
          <rPr>
            <sz val="9"/>
            <color indexed="81"/>
            <rFont val="Tahoma"/>
            <family val="2"/>
          </rPr>
          <t xml:space="preserve">
No Declarado en PL Inicial</t>
        </r>
      </text>
    </comment>
    <comment ref="O21" authorId="0" shapeId="0" xr:uid="{CD6A4397-26D3-40C2-9A39-BC8C0A66996E}">
      <text>
        <r>
          <rPr>
            <b/>
            <sz val="9"/>
            <color indexed="81"/>
            <rFont val="Tahoma"/>
            <family val="2"/>
          </rPr>
          <t>Ruby Munayco:</t>
        </r>
        <r>
          <rPr>
            <sz val="9"/>
            <color indexed="81"/>
            <rFont val="Tahoma"/>
            <family val="2"/>
          </rPr>
          <t xml:space="preserve">
No Declarado en PL Inicial</t>
        </r>
      </text>
    </comment>
    <comment ref="M23" authorId="0" shapeId="0" xr:uid="{CCF5BDC8-FF74-41C7-ADA2-F5261772008F}">
      <text>
        <r>
          <rPr>
            <b/>
            <sz val="9"/>
            <color indexed="81"/>
            <rFont val="Tahoma"/>
            <family val="2"/>
          </rPr>
          <t>Ruby Munayco:</t>
        </r>
        <r>
          <rPr>
            <sz val="9"/>
            <color indexed="81"/>
            <rFont val="Tahoma"/>
            <family val="2"/>
          </rPr>
          <t xml:space="preserve">
Sobrante 8 Sacos a nivel SKU
</t>
        </r>
      </text>
    </comment>
    <comment ref="N30" authorId="0" shapeId="0" xr:uid="{21330671-E6BA-44BB-8582-65329B1CEA6D}">
      <text>
        <r>
          <rPr>
            <b/>
            <sz val="9"/>
            <color indexed="81"/>
            <rFont val="Tahoma"/>
            <family val="2"/>
          </rPr>
          <t>Ruby Munayco:</t>
        </r>
        <r>
          <rPr>
            <sz val="9"/>
            <color indexed="81"/>
            <rFont val="Tahoma"/>
            <family val="2"/>
          </rPr>
          <t xml:space="preserve">
No Declarado en PL Inicial</t>
        </r>
      </text>
    </comment>
    <comment ref="M42" authorId="0" shapeId="0" xr:uid="{B3C10DB5-3F43-4C8B-AADB-7C64A0653917}">
      <text>
        <r>
          <rPr>
            <b/>
            <sz val="9"/>
            <color indexed="81"/>
            <rFont val="Tahoma"/>
            <family val="2"/>
          </rPr>
          <t>Ruby Munayco:</t>
        </r>
        <r>
          <rPr>
            <sz val="9"/>
            <color indexed="81"/>
            <rFont val="Tahoma"/>
            <family val="2"/>
          </rPr>
          <t xml:space="preserve">
Faltante 2 Sacos a nivel SKU
</t>
        </r>
      </text>
    </comment>
    <comment ref="O49" authorId="0" shapeId="0" xr:uid="{A373AD36-BA17-4EF2-A183-C7C87973B895}">
      <text>
        <r>
          <rPr>
            <b/>
            <sz val="9"/>
            <color indexed="81"/>
            <rFont val="Tahoma"/>
            <family val="2"/>
          </rPr>
          <t>Ruby Munayco:</t>
        </r>
        <r>
          <rPr>
            <sz val="9"/>
            <color indexed="81"/>
            <rFont val="Tahoma"/>
            <family val="2"/>
          </rPr>
          <t xml:space="preserve">
No Declarado en PL Inicial</t>
        </r>
      </text>
    </comment>
    <comment ref="M56" authorId="0" shapeId="0" xr:uid="{4F6E2D86-5A52-4677-B445-CAE9E22B1A03}">
      <text>
        <r>
          <rPr>
            <b/>
            <sz val="9"/>
            <color indexed="81"/>
            <rFont val="Tahoma"/>
            <family val="2"/>
          </rPr>
          <t>Ruby Munayco:</t>
        </r>
        <r>
          <rPr>
            <sz val="9"/>
            <color indexed="81"/>
            <rFont val="Tahoma"/>
            <family val="2"/>
          </rPr>
          <t xml:space="preserve">
Faltante 7 Sacos a nivel SKU
</t>
        </r>
      </text>
    </comment>
    <comment ref="O67" authorId="0" shapeId="0" xr:uid="{6800235F-0250-470B-B820-E130F1B37DD8}">
      <text>
        <r>
          <rPr>
            <b/>
            <sz val="9"/>
            <color indexed="81"/>
            <rFont val="Tahoma"/>
            <family val="2"/>
          </rPr>
          <t>Ruby Munayco:</t>
        </r>
        <r>
          <rPr>
            <sz val="9"/>
            <color indexed="81"/>
            <rFont val="Tahoma"/>
            <family val="2"/>
          </rPr>
          <t xml:space="preserve">
No Declarado en PL Inicial</t>
        </r>
      </text>
    </comment>
    <comment ref="M69" authorId="0" shapeId="0" xr:uid="{0011CCE6-E956-4B57-8281-92EEE2D4DF4B}">
      <text>
        <r>
          <rPr>
            <b/>
            <sz val="9"/>
            <color indexed="81"/>
            <rFont val="Tahoma"/>
            <family val="2"/>
          </rPr>
          <t>Ruby Munayco:</t>
        </r>
        <r>
          <rPr>
            <sz val="9"/>
            <color indexed="81"/>
            <rFont val="Tahoma"/>
            <family val="2"/>
          </rPr>
          <t xml:space="preserve">
Faltante 1 Sacos a nivel SKU
</t>
        </r>
      </text>
    </comment>
  </commentList>
</comments>
</file>

<file path=xl/sharedStrings.xml><?xml version="1.0" encoding="utf-8"?>
<sst xmlns="http://schemas.openxmlformats.org/spreadsheetml/2006/main" count="282" uniqueCount="63">
  <si>
    <t xml:space="preserve">SUBCLASE </t>
  </si>
  <si>
    <t>SKU</t>
  </si>
  <si>
    <t>DESCRIPCION</t>
  </si>
  <si>
    <t xml:space="preserve">LOTE </t>
  </si>
  <si>
    <t>PESO</t>
  </si>
  <si>
    <t xml:space="preserve">DARUMA </t>
  </si>
  <si>
    <t>PT01026</t>
  </si>
  <si>
    <t>POTA DARUMA LOMO  0.6- 0.8 / 3X7 KG</t>
  </si>
  <si>
    <t>1120231710249</t>
  </si>
  <si>
    <t>1120231710250</t>
  </si>
  <si>
    <t>1120231710251</t>
  </si>
  <si>
    <t>1120231710253</t>
  </si>
  <si>
    <t>1120231710254</t>
  </si>
  <si>
    <t>1120231710256</t>
  </si>
  <si>
    <t>1120231710258</t>
  </si>
  <si>
    <t>1120231710260</t>
  </si>
  <si>
    <t>1120231710261</t>
  </si>
  <si>
    <t>1120231710262</t>
  </si>
  <si>
    <t>1120231710263</t>
  </si>
  <si>
    <t>1120231710266</t>
  </si>
  <si>
    <t>1120231710267</t>
  </si>
  <si>
    <t>1120231710269</t>
  </si>
  <si>
    <t>PT01027</t>
  </si>
  <si>
    <t>POTA DARUMA LOMO 0.8-1.5 / 3X7 KG</t>
  </si>
  <si>
    <t>PT01028</t>
  </si>
  <si>
    <t xml:space="preserve">POTA DARUMA LOMO  1.5-2.0 / 3X7 KG </t>
  </si>
  <si>
    <t>PT01029</t>
  </si>
  <si>
    <t>POTA DARUMA PANZA 0.8-1.5 / 3X7 KG</t>
  </si>
  <si>
    <t>1120231710252</t>
  </si>
  <si>
    <t>Total general</t>
  </si>
  <si>
    <t>TOTAL</t>
  </si>
  <si>
    <t>PACKING LIST DARUMA - VENTA A OCEANO SEAFOOD</t>
  </si>
  <si>
    <t>F. PRODUCCION</t>
  </si>
  <si>
    <t>MP</t>
  </si>
  <si>
    <t>PT</t>
  </si>
  <si>
    <t>SACOS</t>
  </si>
  <si>
    <t>KG</t>
  </si>
  <si>
    <t>OP1</t>
  </si>
  <si>
    <t>PRODUCTO</t>
  </si>
  <si>
    <t>REND</t>
  </si>
  <si>
    <t>F. 1er Cong</t>
  </si>
  <si>
    <t>F. Vencimiento</t>
  </si>
  <si>
    <t>OP2</t>
  </si>
  <si>
    <t>SALDO</t>
  </si>
  <si>
    <t>F. Produccion (OP)</t>
  </si>
  <si>
    <t>Recepción 01</t>
  </si>
  <si>
    <t>Recepción 02</t>
  </si>
  <si>
    <t>EG07-00000012</t>
  </si>
  <si>
    <t xml:space="preserve"> SACOS</t>
  </si>
  <si>
    <t xml:space="preserve"> KG </t>
  </si>
  <si>
    <t>Diferencia</t>
  </si>
  <si>
    <t>Faltante</t>
  </si>
  <si>
    <t>Sobrante</t>
  </si>
  <si>
    <t xml:space="preserve"> -</t>
  </si>
  <si>
    <t>Cant. Recepcionada</t>
  </si>
  <si>
    <t>Daruma</t>
  </si>
  <si>
    <t>Cant. Recepcionado</t>
  </si>
  <si>
    <t>kg. Recepcionado</t>
  </si>
  <si>
    <t>Tn</t>
  </si>
  <si>
    <t>Costo OC</t>
  </si>
  <si>
    <t>TN OC</t>
  </si>
  <si>
    <t>TN PL</t>
  </si>
  <si>
    <t>TN Recepcionado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</si>
</sst>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6" formatCode="0.0000"/>
    <numFmt numFmtId="169" formatCode="[$$-45C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3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Border="1"/>
    <xf numFmtId="1" fontId="0" fillId="0" borderId="14" xfId="0" applyNumberFormat="1" applyBorder="1"/>
    <xf numFmtId="0" fontId="1" fillId="0" borderId="14" xfId="0" applyFont="1" applyBorder="1"/>
    <xf numFmtId="1" fontId="1" fillId="0" borderId="14" xfId="0" applyNumberFormat="1" applyFont="1" applyBorder="1"/>
    <xf numFmtId="0" fontId="1" fillId="0" borderId="0" xfId="0" applyFont="1"/>
    <xf numFmtId="1" fontId="1" fillId="0" borderId="0" xfId="0" applyNumberFormat="1" applyFont="1"/>
    <xf numFmtId="0" fontId="0" fillId="0" borderId="15" xfId="0" applyBorder="1"/>
    <xf numFmtId="1" fontId="1" fillId="0" borderId="15" xfId="0" applyNumberFormat="1" applyFont="1" applyBorder="1"/>
    <xf numFmtId="0" fontId="0" fillId="0" borderId="19" xfId="0" applyBorder="1"/>
    <xf numFmtId="0" fontId="0" fillId="0" borderId="20" xfId="0" applyBorder="1"/>
    <xf numFmtId="1" fontId="1" fillId="0" borderId="19" xfId="0" applyNumberFormat="1" applyFont="1" applyBorder="1"/>
    <xf numFmtId="0" fontId="0" fillId="0" borderId="22" xfId="0" applyBorder="1" applyAlignment="1">
      <alignment horizontal="center"/>
    </xf>
    <xf numFmtId="0" fontId="1" fillId="6" borderId="19" xfId="0" applyFont="1" applyFill="1" applyBorder="1"/>
    <xf numFmtId="0" fontId="1" fillId="6" borderId="14" xfId="0" applyFont="1" applyFill="1" applyBorder="1"/>
    <xf numFmtId="0" fontId="1" fillId="6" borderId="20" xfId="0" applyFont="1" applyFill="1" applyBorder="1"/>
    <xf numFmtId="0" fontId="1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1" fontId="4" fillId="7" borderId="14" xfId="0" applyNumberFormat="1" applyFont="1" applyFill="1" applyBorder="1"/>
    <xf numFmtId="1" fontId="4" fillId="7" borderId="20" xfId="0" applyNumberFormat="1" applyFont="1" applyFill="1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10" fontId="0" fillId="0" borderId="22" xfId="1" applyNumberFormat="1" applyFont="1" applyBorder="1" applyAlignment="1">
      <alignment horizontal="center"/>
    </xf>
    <xf numFmtId="10" fontId="0" fillId="0" borderId="23" xfId="1" applyNumberFormat="1" applyFont="1" applyBorder="1" applyAlignment="1">
      <alignment horizontal="center"/>
    </xf>
    <xf numFmtId="14" fontId="0" fillId="0" borderId="17" xfId="0" applyNumberFormat="1" applyFill="1" applyBorder="1"/>
    <xf numFmtId="0" fontId="0" fillId="0" borderId="14" xfId="0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4" fontId="0" fillId="0" borderId="14" xfId="0" applyNumberFormat="1" applyFill="1" applyBorder="1"/>
    <xf numFmtId="14" fontId="0" fillId="0" borderId="22" xfId="0" applyNumberFormat="1" applyFill="1" applyBorder="1"/>
    <xf numFmtId="0" fontId="4" fillId="8" borderId="6" xfId="0" applyFont="1" applyFill="1" applyBorder="1" applyAlignment="1">
      <alignment horizontal="center"/>
    </xf>
    <xf numFmtId="0" fontId="0" fillId="0" borderId="15" xfId="0" applyFill="1" applyBorder="1" applyAlignment="1">
      <alignment horizontal="center" vertical="center"/>
    </xf>
    <xf numFmtId="1" fontId="0" fillId="0" borderId="25" xfId="0" applyNumberForma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" fontId="0" fillId="0" borderId="29" xfId="0" applyNumberForma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1" fontId="1" fillId="9" borderId="28" xfId="0" applyNumberFormat="1" applyFont="1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14" fontId="0" fillId="9" borderId="29" xfId="0" applyNumberFormat="1" applyFill="1" applyBorder="1"/>
    <xf numFmtId="0" fontId="1" fillId="9" borderId="29" xfId="0" applyFont="1" applyFill="1" applyBorder="1" applyAlignment="1">
      <alignment horizontal="center"/>
    </xf>
    <xf numFmtId="0" fontId="1" fillId="9" borderId="30" xfId="0" applyFont="1" applyFill="1" applyBorder="1" applyAlignment="1">
      <alignment horizontal="center"/>
    </xf>
    <xf numFmtId="1" fontId="0" fillId="9" borderId="32" xfId="0" applyNumberForma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" fillId="9" borderId="0" xfId="0" applyFont="1" applyFill="1" applyAlignment="1">
      <alignment horizontal="center"/>
    </xf>
    <xf numFmtId="0" fontId="0" fillId="9" borderId="27" xfId="0" applyFill="1" applyBorder="1" applyAlignment="1">
      <alignment horizontal="center" vertical="center"/>
    </xf>
    <xf numFmtId="1" fontId="1" fillId="9" borderId="19" xfId="0" applyNumberFormat="1" applyFont="1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15" xfId="0" applyFill="1" applyBorder="1" applyAlignment="1">
      <alignment horizontal="center" vertical="center"/>
    </xf>
    <xf numFmtId="1" fontId="0" fillId="9" borderId="25" xfId="0" applyNumberFormat="1" applyFill="1" applyBorder="1" applyAlignment="1">
      <alignment horizontal="center" vertical="center"/>
    </xf>
    <xf numFmtId="14" fontId="0" fillId="9" borderId="14" xfId="0" applyNumberFormat="1" applyFill="1" applyBorder="1"/>
    <xf numFmtId="0" fontId="1" fillId="9" borderId="14" xfId="0" applyFont="1" applyFill="1" applyBorder="1" applyAlignment="1">
      <alignment horizontal="center"/>
    </xf>
    <xf numFmtId="0" fontId="1" fillId="9" borderId="20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17" xfId="0" applyNumberFormat="1" applyFill="1" applyBorder="1" applyAlignment="1">
      <alignment horizontal="center" vertical="center"/>
    </xf>
    <xf numFmtId="0" fontId="0" fillId="0" borderId="25" xfId="0" applyNumberFormat="1" applyFill="1" applyBorder="1" applyAlignment="1">
      <alignment horizontal="center" vertical="center"/>
    </xf>
    <xf numFmtId="0" fontId="0" fillId="9" borderId="32" xfId="0" applyNumberFormat="1" applyFill="1" applyBorder="1" applyAlignment="1">
      <alignment horizontal="center" vertical="center"/>
    </xf>
    <xf numFmtId="0" fontId="0" fillId="0" borderId="22" xfId="0" applyNumberFormat="1" applyFill="1" applyBorder="1" applyAlignment="1">
      <alignment horizontal="center" vertical="center"/>
    </xf>
    <xf numFmtId="0" fontId="0" fillId="0" borderId="22" xfId="0" applyNumberForma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0" fillId="9" borderId="25" xfId="0" applyNumberFormat="1" applyFill="1" applyBorder="1" applyAlignment="1">
      <alignment horizontal="center" vertical="center"/>
    </xf>
    <xf numFmtId="0" fontId="0" fillId="0" borderId="17" xfId="0" applyNumberFormat="1" applyFill="1" applyBorder="1" applyAlignment="1">
      <alignment horizontal="center"/>
    </xf>
    <xf numFmtId="0" fontId="0" fillId="0" borderId="14" xfId="0" applyNumberFormat="1" applyFill="1" applyBorder="1" applyAlignment="1">
      <alignment horizontal="center"/>
    </xf>
    <xf numFmtId="0" fontId="0" fillId="9" borderId="29" xfId="0" applyNumberFormat="1" applyFill="1" applyBorder="1" applyAlignment="1">
      <alignment horizontal="center"/>
    </xf>
    <xf numFmtId="1" fontId="0" fillId="0" borderId="33" xfId="0" applyNumberFormat="1" applyFill="1" applyBorder="1" applyAlignment="1">
      <alignment horizontal="center" vertical="center"/>
    </xf>
    <xf numFmtId="1" fontId="0" fillId="0" borderId="34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22" xfId="0" applyNumberFormat="1" applyFill="1" applyBorder="1" applyAlignment="1">
      <alignment horizontal="center"/>
    </xf>
    <xf numFmtId="0" fontId="0" fillId="0" borderId="35" xfId="0" applyFill="1" applyBorder="1" applyAlignment="1">
      <alignment horizontal="center" vertical="center"/>
    </xf>
    <xf numFmtId="1" fontId="0" fillId="9" borderId="14" xfId="0" applyNumberFormat="1" applyFill="1" applyBorder="1" applyAlignment="1">
      <alignment horizontal="center" vertical="center"/>
    </xf>
    <xf numFmtId="0" fontId="0" fillId="9" borderId="14" xfId="0" applyNumberForma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4" fillId="10" borderId="7" xfId="0" applyNumberFormat="1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3" fontId="4" fillId="11" borderId="10" xfId="0" applyNumberFormat="1" applyFont="1" applyFill="1" applyBorder="1" applyAlignment="1">
      <alignment horizontal="center" vertical="center"/>
    </xf>
    <xf numFmtId="3" fontId="4" fillId="11" borderId="13" xfId="0" applyNumberFormat="1" applyFont="1" applyFill="1" applyBorder="1" applyAlignment="1">
      <alignment horizontal="center" vertical="center"/>
    </xf>
    <xf numFmtId="3" fontId="6" fillId="12" borderId="9" xfId="0" applyNumberFormat="1" applyFont="1" applyFill="1" applyBorder="1"/>
    <xf numFmtId="0" fontId="4" fillId="11" borderId="13" xfId="0" applyNumberFormat="1" applyFont="1" applyFill="1" applyBorder="1" applyAlignment="1">
      <alignment horizontal="center" vertical="center"/>
    </xf>
    <xf numFmtId="3" fontId="4" fillId="12" borderId="24" xfId="0" applyNumberFormat="1" applyFont="1" applyFill="1" applyBorder="1" applyAlignment="1">
      <alignment horizontal="center"/>
    </xf>
    <xf numFmtId="14" fontId="0" fillId="9" borderId="14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/>
    </xf>
    <xf numFmtId="0" fontId="0" fillId="9" borderId="31" xfId="0" applyNumberForma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1" fillId="2" borderId="11" xfId="0" applyFont="1" applyFill="1" applyBorder="1" applyAlignment="1">
      <alignment horizontal="right"/>
    </xf>
    <xf numFmtId="166" fontId="0" fillId="0" borderId="14" xfId="0" applyNumberFormat="1" applyBorder="1"/>
    <xf numFmtId="169" fontId="0" fillId="0" borderId="14" xfId="0" applyNumberFormat="1" applyBorder="1"/>
    <xf numFmtId="166" fontId="5" fillId="0" borderId="14" xfId="0" applyNumberFormat="1" applyFont="1" applyBorder="1"/>
    <xf numFmtId="0" fontId="9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70"/>
  <sheetViews>
    <sheetView showGridLines="0" topLeftCell="C1" zoomScale="70" zoomScaleNormal="70" workbookViewId="0">
      <pane ySplit="3" topLeftCell="A4" activePane="bottomLeft" state="frozen"/>
      <selection pane="bottomLeft" activeCell="C3" sqref="C3"/>
    </sheetView>
  </sheetViews>
  <sheetFormatPr baseColWidth="10" defaultRowHeight="15" outlineLevelRow="1" x14ac:dyDescent="0.25"/>
  <cols>
    <col min="1" max="1" width="2.7109375" customWidth="1"/>
    <col min="2" max="2" width="27" style="2" customWidth="1"/>
    <col min="3" max="3" width="13.85546875" style="2" customWidth="1"/>
    <col min="4" max="4" width="42.28515625" style="2" customWidth="1"/>
    <col min="5" max="5" width="21.140625" style="2" customWidth="1"/>
    <col min="6" max="6" width="11.42578125" style="2"/>
    <col min="7" max="7" width="15.7109375" style="2" customWidth="1"/>
    <col min="8" max="8" width="13.140625" style="2" customWidth="1"/>
    <col min="9" max="9" width="16" customWidth="1"/>
    <col min="10" max="10" width="20" style="2" hidden="1" customWidth="1"/>
    <col min="11" max="11" width="13.140625" style="101" customWidth="1"/>
    <col min="12" max="12" width="16" style="102" customWidth="1"/>
    <col min="13" max="13" width="31.7109375" style="102" bestFit="1" customWidth="1"/>
    <col min="14" max="14" width="23.42578125" style="2" customWidth="1"/>
    <col min="15" max="15" width="23.85546875" style="2" bestFit="1" customWidth="1"/>
  </cols>
  <sheetData>
    <row r="1" spans="2:15" ht="18.75" x14ac:dyDescent="0.3">
      <c r="B1" s="9" t="s">
        <v>31</v>
      </c>
    </row>
    <row r="2" spans="2:15" ht="15.75" thickBot="1" x14ac:dyDescent="0.3">
      <c r="N2" s="7" t="s">
        <v>47</v>
      </c>
      <c r="O2" s="7" t="s">
        <v>47</v>
      </c>
    </row>
    <row r="3" spans="2:15" ht="15.75" thickBot="1" x14ac:dyDescent="0.3">
      <c r="B3" s="3" t="s">
        <v>0</v>
      </c>
      <c r="C3" s="1" t="s">
        <v>1</v>
      </c>
      <c r="D3" s="3" t="s">
        <v>2</v>
      </c>
      <c r="E3" s="33" t="s">
        <v>3</v>
      </c>
      <c r="F3" s="34" t="s">
        <v>4</v>
      </c>
      <c r="G3" s="35" t="s">
        <v>48</v>
      </c>
      <c r="H3" s="36" t="s">
        <v>49</v>
      </c>
      <c r="I3" s="36" t="s">
        <v>32</v>
      </c>
      <c r="J3" s="120" t="s">
        <v>50</v>
      </c>
      <c r="K3" s="121" t="s">
        <v>51</v>
      </c>
      <c r="L3" s="121" t="s">
        <v>52</v>
      </c>
      <c r="M3" s="121" t="s">
        <v>54</v>
      </c>
      <c r="N3" s="75" t="s">
        <v>45</v>
      </c>
      <c r="O3" s="75" t="s">
        <v>46</v>
      </c>
    </row>
    <row r="4" spans="2:15" hidden="1" outlineLevel="1" x14ac:dyDescent="0.25">
      <c r="B4" s="4" t="s">
        <v>5</v>
      </c>
      <c r="C4" s="5" t="s">
        <v>6</v>
      </c>
      <c r="D4" s="30" t="s">
        <v>7</v>
      </c>
      <c r="E4" s="38">
        <v>1120231710204</v>
      </c>
      <c r="F4" s="39">
        <v>21</v>
      </c>
      <c r="G4" s="71">
        <v>14</v>
      </c>
      <c r="H4" s="113">
        <v>294</v>
      </c>
      <c r="I4" s="70">
        <v>45210</v>
      </c>
      <c r="J4" s="78">
        <f>SUM(N4:O4)-G4</f>
        <v>0</v>
      </c>
      <c r="K4" s="103"/>
      <c r="L4" s="110"/>
      <c r="M4" s="110"/>
      <c r="N4" s="40"/>
      <c r="O4" s="41">
        <v>14</v>
      </c>
    </row>
    <row r="5" spans="2:15" hidden="1" outlineLevel="1" x14ac:dyDescent="0.25">
      <c r="B5" s="4"/>
      <c r="C5" s="6" t="s">
        <v>6</v>
      </c>
      <c r="D5" s="31" t="s">
        <v>7</v>
      </c>
      <c r="E5" s="42">
        <v>1120231710222</v>
      </c>
      <c r="F5" s="10">
        <v>21</v>
      </c>
      <c r="G5" s="71">
        <v>8</v>
      </c>
      <c r="H5" s="77">
        <v>168</v>
      </c>
      <c r="I5" s="73">
        <v>45230</v>
      </c>
      <c r="J5" s="71">
        <f>SUM(N5:O5)-G5</f>
        <v>0</v>
      </c>
      <c r="K5" s="104"/>
      <c r="L5" s="111"/>
      <c r="M5" s="111"/>
      <c r="N5" s="37"/>
      <c r="O5" s="43">
        <v>8</v>
      </c>
    </row>
    <row r="6" spans="2:15" hidden="1" outlineLevel="1" x14ac:dyDescent="0.25">
      <c r="B6" s="4"/>
      <c r="C6" s="6" t="s">
        <v>6</v>
      </c>
      <c r="D6" s="31" t="s">
        <v>7</v>
      </c>
      <c r="E6" s="42">
        <v>1120231710247</v>
      </c>
      <c r="F6" s="10">
        <v>21</v>
      </c>
      <c r="G6" s="71">
        <v>35</v>
      </c>
      <c r="H6" s="77">
        <v>735</v>
      </c>
      <c r="I6" s="73">
        <v>45250</v>
      </c>
      <c r="J6" s="71">
        <f t="shared" ref="J6:J41" si="0">SUM(N6:O6)-G6</f>
        <v>0</v>
      </c>
      <c r="K6" s="104"/>
      <c r="L6" s="111"/>
      <c r="M6" s="111"/>
      <c r="N6" s="37"/>
      <c r="O6" s="43">
        <v>35</v>
      </c>
    </row>
    <row r="7" spans="2:15" hidden="1" outlineLevel="1" x14ac:dyDescent="0.25">
      <c r="B7" s="4"/>
      <c r="C7" s="6" t="s">
        <v>6</v>
      </c>
      <c r="D7" s="31" t="s">
        <v>7</v>
      </c>
      <c r="E7" s="42" t="s">
        <v>8</v>
      </c>
      <c r="F7" s="10">
        <v>21</v>
      </c>
      <c r="G7" s="71">
        <v>24</v>
      </c>
      <c r="H7" s="77">
        <v>504</v>
      </c>
      <c r="I7" s="73">
        <v>45251</v>
      </c>
      <c r="J7" s="71">
        <f t="shared" si="0"/>
        <v>4</v>
      </c>
      <c r="K7" s="104"/>
      <c r="L7" s="111">
        <v>4</v>
      </c>
      <c r="M7" s="111"/>
      <c r="N7" s="37"/>
      <c r="O7" s="43">
        <v>28</v>
      </c>
    </row>
    <row r="8" spans="2:15" hidden="1" outlineLevel="1" x14ac:dyDescent="0.25">
      <c r="B8" s="4"/>
      <c r="C8" s="6" t="s">
        <v>6</v>
      </c>
      <c r="D8" s="31" t="s">
        <v>7</v>
      </c>
      <c r="E8" s="42" t="s">
        <v>9</v>
      </c>
      <c r="F8" s="10">
        <v>21</v>
      </c>
      <c r="G8" s="71">
        <v>33</v>
      </c>
      <c r="H8" s="77">
        <v>693</v>
      </c>
      <c r="I8" s="73">
        <v>45252</v>
      </c>
      <c r="J8" s="71">
        <f t="shared" si="0"/>
        <v>-5</v>
      </c>
      <c r="K8" s="104">
        <v>5</v>
      </c>
      <c r="L8" s="111"/>
      <c r="M8" s="111"/>
      <c r="N8" s="37"/>
      <c r="O8" s="43">
        <v>28</v>
      </c>
    </row>
    <row r="9" spans="2:15" hidden="1" outlineLevel="1" x14ac:dyDescent="0.25">
      <c r="B9" s="4"/>
      <c r="C9" s="6" t="s">
        <v>6</v>
      </c>
      <c r="D9" s="31" t="s">
        <v>7</v>
      </c>
      <c r="E9" s="42" t="s">
        <v>10</v>
      </c>
      <c r="F9" s="10">
        <v>21</v>
      </c>
      <c r="G9" s="71">
        <v>23</v>
      </c>
      <c r="H9" s="77">
        <v>483</v>
      </c>
      <c r="I9" s="73">
        <v>45253</v>
      </c>
      <c r="J9" s="71">
        <f t="shared" si="0"/>
        <v>1</v>
      </c>
      <c r="K9" s="104"/>
      <c r="L9" s="111">
        <v>1</v>
      </c>
      <c r="M9" s="111"/>
      <c r="N9" s="37"/>
      <c r="O9" s="43">
        <v>24</v>
      </c>
    </row>
    <row r="10" spans="2:15" hidden="1" outlineLevel="1" x14ac:dyDescent="0.25">
      <c r="B10" s="4"/>
      <c r="C10" s="6" t="s">
        <v>6</v>
      </c>
      <c r="D10" s="31" t="s">
        <v>7</v>
      </c>
      <c r="E10" s="42" t="s">
        <v>11</v>
      </c>
      <c r="F10" s="10">
        <v>21</v>
      </c>
      <c r="G10" s="71">
        <v>10</v>
      </c>
      <c r="H10" s="77">
        <v>210</v>
      </c>
      <c r="I10" s="73">
        <v>45255</v>
      </c>
      <c r="J10" s="71">
        <f t="shared" si="0"/>
        <v>0</v>
      </c>
      <c r="K10" s="104"/>
      <c r="L10" s="111"/>
      <c r="M10" s="111"/>
      <c r="N10" s="37"/>
      <c r="O10" s="43">
        <v>10</v>
      </c>
    </row>
    <row r="11" spans="2:15" hidden="1" outlineLevel="1" x14ac:dyDescent="0.25">
      <c r="B11" s="4"/>
      <c r="C11" s="6" t="s">
        <v>6</v>
      </c>
      <c r="D11" s="31" t="s">
        <v>7</v>
      </c>
      <c r="E11" s="42" t="s">
        <v>12</v>
      </c>
      <c r="F11" s="10">
        <v>21</v>
      </c>
      <c r="G11" s="71">
        <v>4</v>
      </c>
      <c r="H11" s="77">
        <v>84</v>
      </c>
      <c r="I11" s="73">
        <v>45257</v>
      </c>
      <c r="J11" s="71">
        <f t="shared" si="0"/>
        <v>0</v>
      </c>
      <c r="K11" s="104"/>
      <c r="L11" s="111"/>
      <c r="M11" s="111"/>
      <c r="N11" s="37"/>
      <c r="O11" s="43">
        <v>4</v>
      </c>
    </row>
    <row r="12" spans="2:15" hidden="1" outlineLevel="1" x14ac:dyDescent="0.25">
      <c r="B12" s="4"/>
      <c r="C12" s="6" t="s">
        <v>6</v>
      </c>
      <c r="D12" s="31" t="s">
        <v>7</v>
      </c>
      <c r="E12" s="42" t="s">
        <v>13</v>
      </c>
      <c r="F12" s="10">
        <v>21</v>
      </c>
      <c r="G12" s="71">
        <v>5</v>
      </c>
      <c r="H12" s="77">
        <v>105</v>
      </c>
      <c r="I12" s="73">
        <v>45258</v>
      </c>
      <c r="J12" s="71">
        <f t="shared" si="0"/>
        <v>-1</v>
      </c>
      <c r="K12" s="104">
        <v>1</v>
      </c>
      <c r="L12" s="111"/>
      <c r="M12" s="111"/>
      <c r="N12" s="37"/>
      <c r="O12" s="43">
        <v>4</v>
      </c>
    </row>
    <row r="13" spans="2:15" hidden="1" outlineLevel="1" x14ac:dyDescent="0.25">
      <c r="B13" s="4"/>
      <c r="C13" s="6" t="s">
        <v>6</v>
      </c>
      <c r="D13" s="31" t="s">
        <v>7</v>
      </c>
      <c r="E13" s="42" t="s">
        <v>14</v>
      </c>
      <c r="F13" s="10">
        <v>21</v>
      </c>
      <c r="G13" s="71">
        <v>15</v>
      </c>
      <c r="H13" s="77">
        <v>315</v>
      </c>
      <c r="I13" s="73">
        <v>45260</v>
      </c>
      <c r="J13" s="71">
        <f t="shared" si="0"/>
        <v>4</v>
      </c>
      <c r="K13" s="104"/>
      <c r="L13" s="111">
        <v>4</v>
      </c>
      <c r="M13" s="111"/>
      <c r="N13" s="37"/>
      <c r="O13" s="43">
        <v>19</v>
      </c>
    </row>
    <row r="14" spans="2:15" hidden="1" outlineLevel="1" x14ac:dyDescent="0.25">
      <c r="B14" s="4"/>
      <c r="C14" s="6" t="s">
        <v>6</v>
      </c>
      <c r="D14" s="31" t="s">
        <v>7</v>
      </c>
      <c r="E14" s="42" t="s">
        <v>15</v>
      </c>
      <c r="F14" s="10">
        <v>21</v>
      </c>
      <c r="G14" s="71">
        <v>10</v>
      </c>
      <c r="H14" s="77">
        <v>210</v>
      </c>
      <c r="I14" s="73">
        <v>45261</v>
      </c>
      <c r="J14" s="71">
        <f t="shared" si="0"/>
        <v>-1</v>
      </c>
      <c r="K14" s="104">
        <v>1</v>
      </c>
      <c r="L14" s="111"/>
      <c r="M14" s="111"/>
      <c r="N14" s="37"/>
      <c r="O14" s="43">
        <v>9</v>
      </c>
    </row>
    <row r="15" spans="2:15" hidden="1" outlineLevel="1" x14ac:dyDescent="0.25">
      <c r="B15" s="4"/>
      <c r="C15" s="6" t="s">
        <v>6</v>
      </c>
      <c r="D15" s="31" t="s">
        <v>7</v>
      </c>
      <c r="E15" s="42" t="s">
        <v>16</v>
      </c>
      <c r="F15" s="10">
        <v>21</v>
      </c>
      <c r="G15" s="71">
        <v>9</v>
      </c>
      <c r="H15" s="77">
        <v>189</v>
      </c>
      <c r="I15" s="73">
        <v>45263</v>
      </c>
      <c r="J15" s="71">
        <f t="shared" si="0"/>
        <v>1</v>
      </c>
      <c r="K15" s="104"/>
      <c r="L15" s="111">
        <v>1</v>
      </c>
      <c r="M15" s="111"/>
      <c r="N15" s="37"/>
      <c r="O15" s="43">
        <v>10</v>
      </c>
    </row>
    <row r="16" spans="2:15" hidden="1" outlineLevel="1" x14ac:dyDescent="0.25">
      <c r="B16" s="4"/>
      <c r="C16" s="6" t="s">
        <v>6</v>
      </c>
      <c r="D16" s="31" t="s">
        <v>7</v>
      </c>
      <c r="E16" s="42" t="s">
        <v>17</v>
      </c>
      <c r="F16" s="10">
        <v>21</v>
      </c>
      <c r="G16" s="71">
        <v>13</v>
      </c>
      <c r="H16" s="77">
        <v>273</v>
      </c>
      <c r="I16" s="73">
        <v>45264</v>
      </c>
      <c r="J16" s="71">
        <f t="shared" si="0"/>
        <v>0</v>
      </c>
      <c r="K16" s="104"/>
      <c r="L16" s="111"/>
      <c r="M16" s="111"/>
      <c r="N16" s="37"/>
      <c r="O16" s="43">
        <v>13</v>
      </c>
    </row>
    <row r="17" spans="2:15" hidden="1" outlineLevel="1" x14ac:dyDescent="0.25">
      <c r="B17" s="4"/>
      <c r="C17" s="6" t="s">
        <v>6</v>
      </c>
      <c r="D17" s="31" t="s">
        <v>7</v>
      </c>
      <c r="E17" s="42" t="s">
        <v>18</v>
      </c>
      <c r="F17" s="10">
        <v>21</v>
      </c>
      <c r="G17" s="71">
        <v>5</v>
      </c>
      <c r="H17" s="77">
        <v>105</v>
      </c>
      <c r="I17" s="73">
        <v>45264</v>
      </c>
      <c r="J17" s="71">
        <f t="shared" si="0"/>
        <v>0</v>
      </c>
      <c r="K17" s="104"/>
      <c r="L17" s="111"/>
      <c r="M17" s="111"/>
      <c r="N17" s="37"/>
      <c r="O17" s="43">
        <v>5</v>
      </c>
    </row>
    <row r="18" spans="2:15" hidden="1" outlineLevel="1" x14ac:dyDescent="0.25">
      <c r="B18" s="4"/>
      <c r="C18" s="6" t="s">
        <v>6</v>
      </c>
      <c r="D18" s="31" t="s">
        <v>7</v>
      </c>
      <c r="E18" s="42" t="s">
        <v>19</v>
      </c>
      <c r="F18" s="10">
        <v>21</v>
      </c>
      <c r="G18" s="71">
        <v>10</v>
      </c>
      <c r="H18" s="77">
        <v>210</v>
      </c>
      <c r="I18" s="73">
        <v>45267</v>
      </c>
      <c r="J18" s="71">
        <f t="shared" si="0"/>
        <v>-3</v>
      </c>
      <c r="K18" s="104">
        <v>3</v>
      </c>
      <c r="L18" s="111"/>
      <c r="M18" s="111"/>
      <c r="N18" s="37"/>
      <c r="O18" s="43">
        <v>7</v>
      </c>
    </row>
    <row r="19" spans="2:15" hidden="1" outlineLevel="1" x14ac:dyDescent="0.25">
      <c r="B19" s="4"/>
      <c r="C19" s="6" t="s">
        <v>6</v>
      </c>
      <c r="D19" s="31" t="s">
        <v>7</v>
      </c>
      <c r="E19" s="42">
        <v>1120231710267</v>
      </c>
      <c r="F19" s="10">
        <v>21</v>
      </c>
      <c r="G19" s="71">
        <v>1</v>
      </c>
      <c r="H19" s="77">
        <v>21</v>
      </c>
      <c r="I19" s="73">
        <v>45268</v>
      </c>
      <c r="J19" s="71">
        <f t="shared" si="0"/>
        <v>3</v>
      </c>
      <c r="K19" s="104"/>
      <c r="L19" s="111">
        <v>3</v>
      </c>
      <c r="M19" s="111"/>
      <c r="N19" s="37"/>
      <c r="O19" s="43">
        <v>4</v>
      </c>
    </row>
    <row r="20" spans="2:15" hidden="1" outlineLevel="1" x14ac:dyDescent="0.25">
      <c r="B20" s="4"/>
      <c r="C20" s="82" t="s">
        <v>6</v>
      </c>
      <c r="D20" s="83" t="s">
        <v>7</v>
      </c>
      <c r="E20" s="84">
        <v>1120231710268</v>
      </c>
      <c r="F20" s="85">
        <v>21</v>
      </c>
      <c r="G20" s="90">
        <v>0</v>
      </c>
      <c r="H20" s="89">
        <v>21</v>
      </c>
      <c r="I20" s="86">
        <v>45270</v>
      </c>
      <c r="J20" s="90">
        <f t="shared" si="0"/>
        <v>2</v>
      </c>
      <c r="K20" s="105"/>
      <c r="L20" s="112">
        <v>2</v>
      </c>
      <c r="M20" s="112"/>
      <c r="N20" s="87"/>
      <c r="O20" s="88">
        <v>2</v>
      </c>
    </row>
    <row r="21" spans="2:15" hidden="1" outlineLevel="1" x14ac:dyDescent="0.25">
      <c r="B21" s="4"/>
      <c r="C21" s="82" t="s">
        <v>6</v>
      </c>
      <c r="D21" s="83" t="s">
        <v>7</v>
      </c>
      <c r="E21" s="84">
        <v>1120231710270</v>
      </c>
      <c r="F21" s="85">
        <v>21</v>
      </c>
      <c r="G21" s="90">
        <v>0</v>
      </c>
      <c r="H21" s="89">
        <v>21</v>
      </c>
      <c r="I21" s="86">
        <v>45272</v>
      </c>
      <c r="J21" s="90">
        <f t="shared" si="0"/>
        <v>3</v>
      </c>
      <c r="K21" s="105"/>
      <c r="L21" s="112">
        <v>3</v>
      </c>
      <c r="M21" s="112"/>
      <c r="N21" s="87"/>
      <c r="O21" s="88">
        <v>3</v>
      </c>
    </row>
    <row r="22" spans="2:15" ht="15.75" hidden="1" outlineLevel="1" thickBot="1" x14ac:dyDescent="0.3">
      <c r="B22" s="4"/>
      <c r="C22" s="6" t="s">
        <v>6</v>
      </c>
      <c r="D22" s="32" t="s">
        <v>7</v>
      </c>
      <c r="E22" s="44" t="s">
        <v>21</v>
      </c>
      <c r="F22" s="22">
        <v>21</v>
      </c>
      <c r="G22" s="80">
        <v>32</v>
      </c>
      <c r="H22" s="114">
        <v>672</v>
      </c>
      <c r="I22" s="74">
        <v>45271</v>
      </c>
      <c r="J22" s="79">
        <f t="shared" si="0"/>
        <v>0</v>
      </c>
      <c r="K22" s="106"/>
      <c r="L22" s="107"/>
      <c r="M22" s="107"/>
      <c r="N22" s="45"/>
      <c r="O22" s="46">
        <v>32</v>
      </c>
    </row>
    <row r="23" spans="2:15" ht="15.75" collapsed="1" thickBot="1" x14ac:dyDescent="0.3">
      <c r="B23" s="4"/>
      <c r="C23" s="3" t="s">
        <v>6</v>
      </c>
      <c r="D23" s="131" t="s">
        <v>7</v>
      </c>
      <c r="E23" s="3"/>
      <c r="F23" s="3"/>
      <c r="G23" s="115">
        <f>SUM(G4:G22)</f>
        <v>251</v>
      </c>
      <c r="H23" s="3">
        <f>SUM(H4:H22)</f>
        <v>5313</v>
      </c>
      <c r="I23" s="3"/>
      <c r="J23" s="3"/>
      <c r="K23" s="108">
        <f>SUM(K4:K22)</f>
        <v>10</v>
      </c>
      <c r="L23" s="108">
        <f>SUM(L4:L22)</f>
        <v>18</v>
      </c>
      <c r="M23" s="108">
        <f>N23+O23</f>
        <v>259</v>
      </c>
      <c r="N23" s="108">
        <f t="shared" ref="N23:O23" si="1">SUM(N4:N22)</f>
        <v>0</v>
      </c>
      <c r="O23" s="108">
        <f t="shared" si="1"/>
        <v>259</v>
      </c>
    </row>
    <row r="24" spans="2:15" hidden="1" outlineLevel="1" x14ac:dyDescent="0.25">
      <c r="B24" s="4"/>
      <c r="C24" s="5" t="s">
        <v>22</v>
      </c>
      <c r="D24" s="30" t="s">
        <v>23</v>
      </c>
      <c r="E24" s="38">
        <v>1120231710204</v>
      </c>
      <c r="F24" s="39">
        <v>21</v>
      </c>
      <c r="G24" s="71">
        <v>115</v>
      </c>
      <c r="H24" s="113">
        <v>2415</v>
      </c>
      <c r="I24" s="70">
        <v>45210</v>
      </c>
      <c r="J24" s="78">
        <f t="shared" si="0"/>
        <v>0</v>
      </c>
      <c r="K24" s="103"/>
      <c r="L24" s="110"/>
      <c r="M24" s="110"/>
      <c r="N24" s="40"/>
      <c r="O24" s="41">
        <v>115</v>
      </c>
    </row>
    <row r="25" spans="2:15" hidden="1" outlineLevel="1" x14ac:dyDescent="0.25">
      <c r="B25" s="4"/>
      <c r="C25" s="6" t="s">
        <v>22</v>
      </c>
      <c r="D25" s="31" t="s">
        <v>23</v>
      </c>
      <c r="E25" s="42">
        <v>1120231710222</v>
      </c>
      <c r="F25" s="10">
        <v>21</v>
      </c>
      <c r="G25" s="71">
        <v>55</v>
      </c>
      <c r="H25" s="77">
        <v>1155</v>
      </c>
      <c r="I25" s="73">
        <v>45230</v>
      </c>
      <c r="J25" s="71">
        <f t="shared" si="0"/>
        <v>0</v>
      </c>
      <c r="K25" s="104"/>
      <c r="L25" s="111"/>
      <c r="M25" s="111"/>
      <c r="N25" s="37"/>
      <c r="O25" s="43">
        <v>55</v>
      </c>
    </row>
    <row r="26" spans="2:15" hidden="1" outlineLevel="1" x14ac:dyDescent="0.25">
      <c r="B26" s="4"/>
      <c r="C26" s="6" t="s">
        <v>22</v>
      </c>
      <c r="D26" s="31" t="s">
        <v>23</v>
      </c>
      <c r="E26" s="42">
        <v>1120231710247</v>
      </c>
      <c r="F26" s="10">
        <v>21</v>
      </c>
      <c r="G26" s="71">
        <v>84</v>
      </c>
      <c r="H26" s="77">
        <v>1764</v>
      </c>
      <c r="I26" s="73">
        <v>45250</v>
      </c>
      <c r="J26" s="71">
        <f t="shared" si="0"/>
        <v>-1</v>
      </c>
      <c r="K26" s="104">
        <v>1</v>
      </c>
      <c r="L26" s="111"/>
      <c r="M26" s="111"/>
      <c r="N26" s="37">
        <v>83</v>
      </c>
      <c r="O26" s="43"/>
    </row>
    <row r="27" spans="2:15" hidden="1" outlineLevel="1" x14ac:dyDescent="0.25">
      <c r="B27" s="4"/>
      <c r="C27" s="6" t="s">
        <v>22</v>
      </c>
      <c r="D27" s="31" t="s">
        <v>23</v>
      </c>
      <c r="E27" s="42" t="s">
        <v>8</v>
      </c>
      <c r="F27" s="10">
        <v>21</v>
      </c>
      <c r="G27" s="71">
        <v>106</v>
      </c>
      <c r="H27" s="77">
        <v>2226</v>
      </c>
      <c r="I27" s="73">
        <v>45251</v>
      </c>
      <c r="J27" s="71">
        <f t="shared" si="0"/>
        <v>4</v>
      </c>
      <c r="K27" s="104"/>
      <c r="L27" s="111">
        <v>4</v>
      </c>
      <c r="M27" s="111"/>
      <c r="N27" s="37">
        <v>107</v>
      </c>
      <c r="O27" s="43">
        <v>3</v>
      </c>
    </row>
    <row r="28" spans="2:15" hidden="1" outlineLevel="1" x14ac:dyDescent="0.25">
      <c r="B28" s="4"/>
      <c r="C28" s="6" t="s">
        <v>22</v>
      </c>
      <c r="D28" s="31" t="s">
        <v>23</v>
      </c>
      <c r="E28" s="42" t="s">
        <v>9</v>
      </c>
      <c r="F28" s="10">
        <v>21</v>
      </c>
      <c r="G28" s="71">
        <v>191</v>
      </c>
      <c r="H28" s="77">
        <v>4011</v>
      </c>
      <c r="I28" s="73">
        <v>45252</v>
      </c>
      <c r="J28" s="71">
        <f t="shared" si="0"/>
        <v>-4</v>
      </c>
      <c r="K28" s="104">
        <v>4</v>
      </c>
      <c r="L28" s="111"/>
      <c r="M28" s="111"/>
      <c r="N28" s="37">
        <v>187</v>
      </c>
      <c r="O28" s="43"/>
    </row>
    <row r="29" spans="2:15" hidden="1" outlineLevel="1" x14ac:dyDescent="0.25">
      <c r="B29" s="4"/>
      <c r="C29" s="6" t="s">
        <v>22</v>
      </c>
      <c r="D29" s="31" t="s">
        <v>23</v>
      </c>
      <c r="E29" s="42" t="s">
        <v>10</v>
      </c>
      <c r="F29" s="10">
        <v>21</v>
      </c>
      <c r="G29" s="71">
        <v>250</v>
      </c>
      <c r="H29" s="77">
        <v>5250</v>
      </c>
      <c r="I29" s="73">
        <v>45253</v>
      </c>
      <c r="J29" s="71">
        <f t="shared" si="0"/>
        <v>-2</v>
      </c>
      <c r="K29" s="104">
        <v>2</v>
      </c>
      <c r="L29" s="111"/>
      <c r="M29" s="111"/>
      <c r="N29" s="37">
        <v>219</v>
      </c>
      <c r="O29" s="43">
        <v>29</v>
      </c>
    </row>
    <row r="30" spans="2:15" hidden="1" outlineLevel="1" x14ac:dyDescent="0.25">
      <c r="B30" s="4"/>
      <c r="C30" s="82" t="s">
        <v>22</v>
      </c>
      <c r="D30" s="83" t="s">
        <v>23</v>
      </c>
      <c r="E30" s="94">
        <v>1120231710252</v>
      </c>
      <c r="F30" s="95">
        <v>21</v>
      </c>
      <c r="G30" s="90">
        <v>0</v>
      </c>
      <c r="H30" s="97">
        <v>0</v>
      </c>
      <c r="I30" s="130" t="s">
        <v>53</v>
      </c>
      <c r="J30" s="90">
        <f t="shared" si="0"/>
        <v>2</v>
      </c>
      <c r="K30" s="109"/>
      <c r="L30" s="119">
        <v>2</v>
      </c>
      <c r="M30" s="132"/>
      <c r="N30" s="88">
        <v>2</v>
      </c>
      <c r="O30" s="100"/>
    </row>
    <row r="31" spans="2:15" hidden="1" outlineLevel="1" x14ac:dyDescent="0.25">
      <c r="B31" s="4"/>
      <c r="C31" s="6" t="s">
        <v>22</v>
      </c>
      <c r="D31" s="31" t="s">
        <v>23</v>
      </c>
      <c r="E31" s="42" t="s">
        <v>11</v>
      </c>
      <c r="F31" s="10">
        <v>21</v>
      </c>
      <c r="G31" s="71">
        <v>81</v>
      </c>
      <c r="H31" s="77">
        <v>1701</v>
      </c>
      <c r="I31" s="73">
        <v>45255</v>
      </c>
      <c r="J31" s="71">
        <f t="shared" si="0"/>
        <v>0</v>
      </c>
      <c r="K31" s="104"/>
      <c r="L31" s="111"/>
      <c r="M31" s="111"/>
      <c r="N31" s="37">
        <v>81</v>
      </c>
      <c r="O31" s="43"/>
    </row>
    <row r="32" spans="2:15" hidden="1" outlineLevel="1" x14ac:dyDescent="0.25">
      <c r="B32" s="4"/>
      <c r="C32" s="6" t="s">
        <v>22</v>
      </c>
      <c r="D32" s="31" t="s">
        <v>23</v>
      </c>
      <c r="E32" s="42" t="s">
        <v>12</v>
      </c>
      <c r="F32" s="10">
        <v>21</v>
      </c>
      <c r="G32" s="71">
        <v>83</v>
      </c>
      <c r="H32" s="77">
        <v>1743</v>
      </c>
      <c r="I32" s="73">
        <v>45257</v>
      </c>
      <c r="J32" s="71">
        <f t="shared" si="0"/>
        <v>0</v>
      </c>
      <c r="K32" s="104"/>
      <c r="L32" s="111"/>
      <c r="M32" s="111"/>
      <c r="N32" s="37">
        <v>55</v>
      </c>
      <c r="O32" s="43">
        <v>28</v>
      </c>
    </row>
    <row r="33" spans="2:15" hidden="1" outlineLevel="1" x14ac:dyDescent="0.25">
      <c r="B33" s="4"/>
      <c r="C33" s="6" t="s">
        <v>22</v>
      </c>
      <c r="D33" s="31" t="s">
        <v>23</v>
      </c>
      <c r="E33" s="42" t="s">
        <v>13</v>
      </c>
      <c r="F33" s="10">
        <v>21</v>
      </c>
      <c r="G33" s="71">
        <v>95</v>
      </c>
      <c r="H33" s="77">
        <v>1995</v>
      </c>
      <c r="I33" s="73">
        <v>45258</v>
      </c>
      <c r="J33" s="71">
        <f t="shared" si="0"/>
        <v>-1</v>
      </c>
      <c r="K33" s="104">
        <v>1</v>
      </c>
      <c r="L33" s="111"/>
      <c r="M33" s="111"/>
      <c r="N33" s="37">
        <v>90</v>
      </c>
      <c r="O33" s="43">
        <v>4</v>
      </c>
    </row>
    <row r="34" spans="2:15" hidden="1" outlineLevel="1" x14ac:dyDescent="0.25">
      <c r="B34" s="4"/>
      <c r="C34" s="6" t="s">
        <v>22</v>
      </c>
      <c r="D34" s="31" t="s">
        <v>23</v>
      </c>
      <c r="E34" s="42" t="s">
        <v>14</v>
      </c>
      <c r="F34" s="10">
        <v>21</v>
      </c>
      <c r="G34" s="71">
        <v>208</v>
      </c>
      <c r="H34" s="77">
        <v>4368</v>
      </c>
      <c r="I34" s="73">
        <v>45260</v>
      </c>
      <c r="J34" s="71">
        <f t="shared" si="0"/>
        <v>1</v>
      </c>
      <c r="K34" s="104"/>
      <c r="L34" s="111">
        <v>1</v>
      </c>
      <c r="M34" s="111"/>
      <c r="N34" s="37">
        <v>156</v>
      </c>
      <c r="O34" s="43">
        <v>53</v>
      </c>
    </row>
    <row r="35" spans="2:15" hidden="1" outlineLevel="1" x14ac:dyDescent="0.25">
      <c r="B35" s="4"/>
      <c r="C35" s="6" t="s">
        <v>22</v>
      </c>
      <c r="D35" s="31" t="s">
        <v>23</v>
      </c>
      <c r="E35" s="42" t="s">
        <v>15</v>
      </c>
      <c r="F35" s="10">
        <v>21</v>
      </c>
      <c r="G35" s="71">
        <v>199</v>
      </c>
      <c r="H35" s="77">
        <v>4179</v>
      </c>
      <c r="I35" s="73">
        <v>45261</v>
      </c>
      <c r="J35" s="71">
        <f t="shared" si="0"/>
        <v>0</v>
      </c>
      <c r="K35" s="104"/>
      <c r="L35" s="111"/>
      <c r="M35" s="111"/>
      <c r="N35" s="37">
        <v>173</v>
      </c>
      <c r="O35" s="43">
        <v>26</v>
      </c>
    </row>
    <row r="36" spans="2:15" hidden="1" outlineLevel="1" x14ac:dyDescent="0.25">
      <c r="B36" s="4"/>
      <c r="C36" s="6" t="s">
        <v>22</v>
      </c>
      <c r="D36" s="31" t="s">
        <v>23</v>
      </c>
      <c r="E36" s="42" t="s">
        <v>16</v>
      </c>
      <c r="F36" s="10">
        <v>21</v>
      </c>
      <c r="G36" s="71">
        <v>105</v>
      </c>
      <c r="H36" s="77">
        <v>2205</v>
      </c>
      <c r="I36" s="73">
        <v>45263</v>
      </c>
      <c r="J36" s="71">
        <f t="shared" si="0"/>
        <v>1</v>
      </c>
      <c r="K36" s="104"/>
      <c r="L36" s="111">
        <v>1</v>
      </c>
      <c r="M36" s="111"/>
      <c r="N36" s="37">
        <v>106</v>
      </c>
      <c r="O36" s="43"/>
    </row>
    <row r="37" spans="2:15" hidden="1" outlineLevel="1" x14ac:dyDescent="0.25">
      <c r="B37" s="4"/>
      <c r="C37" s="6" t="s">
        <v>22</v>
      </c>
      <c r="D37" s="31" t="s">
        <v>23</v>
      </c>
      <c r="E37" s="42" t="s">
        <v>17</v>
      </c>
      <c r="F37" s="10">
        <v>21</v>
      </c>
      <c r="G37" s="71">
        <v>166</v>
      </c>
      <c r="H37" s="77">
        <v>3486</v>
      </c>
      <c r="I37" s="73">
        <v>45264</v>
      </c>
      <c r="J37" s="71">
        <f t="shared" si="0"/>
        <v>0</v>
      </c>
      <c r="K37" s="104"/>
      <c r="L37" s="111"/>
      <c r="M37" s="111"/>
      <c r="N37" s="37">
        <v>166</v>
      </c>
      <c r="O37" s="43"/>
    </row>
    <row r="38" spans="2:15" hidden="1" outlineLevel="1" x14ac:dyDescent="0.25">
      <c r="B38" s="4"/>
      <c r="C38" s="6" t="s">
        <v>22</v>
      </c>
      <c r="D38" s="31" t="s">
        <v>23</v>
      </c>
      <c r="E38" s="42" t="s">
        <v>18</v>
      </c>
      <c r="F38" s="10">
        <v>21</v>
      </c>
      <c r="G38" s="71">
        <v>1</v>
      </c>
      <c r="H38" s="77">
        <v>21</v>
      </c>
      <c r="I38" s="73">
        <v>45264</v>
      </c>
      <c r="J38" s="71">
        <f t="shared" si="0"/>
        <v>0</v>
      </c>
      <c r="K38" s="104"/>
      <c r="L38" s="111"/>
      <c r="M38" s="111"/>
      <c r="N38" s="37">
        <v>1</v>
      </c>
      <c r="O38" s="43"/>
    </row>
    <row r="39" spans="2:15" hidden="1" outlineLevel="1" x14ac:dyDescent="0.25">
      <c r="B39" s="4"/>
      <c r="C39" s="6" t="s">
        <v>22</v>
      </c>
      <c r="D39" s="31" t="s">
        <v>23</v>
      </c>
      <c r="E39" s="42" t="s">
        <v>19</v>
      </c>
      <c r="F39" s="10">
        <v>21</v>
      </c>
      <c r="G39" s="71">
        <v>28</v>
      </c>
      <c r="H39" s="77">
        <v>588</v>
      </c>
      <c r="I39" s="73">
        <v>45267</v>
      </c>
      <c r="J39" s="71">
        <f t="shared" si="0"/>
        <v>0</v>
      </c>
      <c r="K39" s="104"/>
      <c r="L39" s="111"/>
      <c r="M39" s="111"/>
      <c r="N39" s="37"/>
      <c r="O39" s="43">
        <v>28</v>
      </c>
    </row>
    <row r="40" spans="2:15" hidden="1" outlineLevel="1" x14ac:dyDescent="0.25">
      <c r="B40" s="4"/>
      <c r="C40" s="6" t="s">
        <v>22</v>
      </c>
      <c r="D40" s="31" t="s">
        <v>23</v>
      </c>
      <c r="E40" s="42" t="s">
        <v>20</v>
      </c>
      <c r="F40" s="10">
        <v>21</v>
      </c>
      <c r="G40" s="71">
        <v>12</v>
      </c>
      <c r="H40" s="77">
        <v>252</v>
      </c>
      <c r="I40" s="73">
        <v>45268</v>
      </c>
      <c r="J40" s="71">
        <f t="shared" si="0"/>
        <v>0</v>
      </c>
      <c r="K40" s="104"/>
      <c r="L40" s="111"/>
      <c r="M40" s="111"/>
      <c r="N40" s="37"/>
      <c r="O40" s="43">
        <v>12</v>
      </c>
    </row>
    <row r="41" spans="2:15" ht="15.75" hidden="1" outlineLevel="1" thickBot="1" x14ac:dyDescent="0.3">
      <c r="B41" s="4"/>
      <c r="C41" s="6" t="s">
        <v>22</v>
      </c>
      <c r="D41" s="31" t="s">
        <v>23</v>
      </c>
      <c r="E41" s="44" t="s">
        <v>21</v>
      </c>
      <c r="F41" s="22">
        <v>21</v>
      </c>
      <c r="G41" s="80">
        <v>86</v>
      </c>
      <c r="H41" s="114">
        <v>1806</v>
      </c>
      <c r="I41" s="74">
        <v>45271</v>
      </c>
      <c r="J41" s="79">
        <f t="shared" si="0"/>
        <v>0</v>
      </c>
      <c r="K41" s="106"/>
      <c r="L41" s="116"/>
      <c r="M41" s="116"/>
      <c r="N41" s="45">
        <v>86</v>
      </c>
      <c r="O41" s="46"/>
    </row>
    <row r="42" spans="2:15" ht="15.75" collapsed="1" thickBot="1" x14ac:dyDescent="0.3">
      <c r="B42" s="4"/>
      <c r="C42" s="3" t="s">
        <v>22</v>
      </c>
      <c r="D42" s="131" t="s">
        <v>23</v>
      </c>
      <c r="E42" s="3"/>
      <c r="F42" s="3"/>
      <c r="G42" s="3">
        <f>SUM(G24:G41)</f>
        <v>1865</v>
      </c>
      <c r="H42" s="115">
        <f>SUM(H24:H41)</f>
        <v>39165</v>
      </c>
      <c r="I42" s="3"/>
      <c r="J42" s="3"/>
      <c r="K42" s="108">
        <f>SUM(K24:K41)</f>
        <v>8</v>
      </c>
      <c r="L42" s="108">
        <f>SUM(L24:L41)</f>
        <v>8</v>
      </c>
      <c r="M42" s="108">
        <f>N42+O42</f>
        <v>1865</v>
      </c>
      <c r="N42" s="108">
        <f t="shared" ref="N42:O42" si="2">SUM(N24:N41)</f>
        <v>1512</v>
      </c>
      <c r="O42" s="108">
        <f t="shared" si="2"/>
        <v>353</v>
      </c>
    </row>
    <row r="43" spans="2:15" hidden="1" outlineLevel="1" x14ac:dyDescent="0.25">
      <c r="B43" s="4"/>
      <c r="C43" s="5" t="s">
        <v>24</v>
      </c>
      <c r="D43" s="30" t="s">
        <v>25</v>
      </c>
      <c r="E43" s="38">
        <v>1120231710204</v>
      </c>
      <c r="F43" s="39">
        <v>21</v>
      </c>
      <c r="G43" s="117">
        <v>21</v>
      </c>
      <c r="H43" s="72">
        <v>441</v>
      </c>
      <c r="I43" s="70">
        <v>45210</v>
      </c>
      <c r="J43" s="78">
        <f t="shared" ref="J43:J55" si="3">SUM(N43:O43)-G43</f>
        <v>-1</v>
      </c>
      <c r="K43" s="103">
        <v>1</v>
      </c>
      <c r="L43" s="110"/>
      <c r="M43" s="110"/>
      <c r="N43" s="40"/>
      <c r="O43" s="41">
        <v>20</v>
      </c>
    </row>
    <row r="44" spans="2:15" hidden="1" outlineLevel="1" x14ac:dyDescent="0.25">
      <c r="B44" s="4"/>
      <c r="C44" s="6" t="s">
        <v>24</v>
      </c>
      <c r="D44" s="31" t="s">
        <v>25</v>
      </c>
      <c r="E44" s="42">
        <v>1120231710222</v>
      </c>
      <c r="F44" s="10">
        <v>21</v>
      </c>
      <c r="G44" s="76">
        <v>3</v>
      </c>
      <c r="H44" s="72">
        <v>63</v>
      </c>
      <c r="I44" s="73">
        <v>45230</v>
      </c>
      <c r="J44" s="71">
        <f t="shared" si="3"/>
        <v>0</v>
      </c>
      <c r="K44" s="104"/>
      <c r="L44" s="111"/>
      <c r="M44" s="111"/>
      <c r="N44" s="37"/>
      <c r="O44" s="43">
        <v>3</v>
      </c>
    </row>
    <row r="45" spans="2:15" hidden="1" outlineLevel="1" x14ac:dyDescent="0.25">
      <c r="B45" s="4"/>
      <c r="C45" s="6" t="s">
        <v>24</v>
      </c>
      <c r="D45" s="31" t="s">
        <v>25</v>
      </c>
      <c r="E45" s="42">
        <v>1120231710247</v>
      </c>
      <c r="F45" s="10">
        <v>21</v>
      </c>
      <c r="G45" s="76">
        <v>5</v>
      </c>
      <c r="H45" s="72">
        <v>105</v>
      </c>
      <c r="I45" s="73">
        <v>45251</v>
      </c>
      <c r="J45" s="71">
        <f t="shared" si="3"/>
        <v>1</v>
      </c>
      <c r="K45" s="104"/>
      <c r="L45" s="111">
        <v>1</v>
      </c>
      <c r="M45" s="111"/>
      <c r="N45" s="37"/>
      <c r="O45" s="43">
        <v>6</v>
      </c>
    </row>
    <row r="46" spans="2:15" hidden="1" outlineLevel="1" x14ac:dyDescent="0.25">
      <c r="B46" s="4"/>
      <c r="C46" s="6" t="s">
        <v>24</v>
      </c>
      <c r="D46" s="31" t="s">
        <v>25</v>
      </c>
      <c r="E46" s="42" t="s">
        <v>8</v>
      </c>
      <c r="F46" s="10">
        <v>21</v>
      </c>
      <c r="G46" s="76">
        <v>9</v>
      </c>
      <c r="H46" s="72">
        <v>189</v>
      </c>
      <c r="I46" s="73">
        <v>45251</v>
      </c>
      <c r="J46" s="71">
        <f t="shared" si="3"/>
        <v>0</v>
      </c>
      <c r="K46" s="104"/>
      <c r="L46" s="111"/>
      <c r="M46" s="111"/>
      <c r="N46" s="37"/>
      <c r="O46" s="43">
        <v>9</v>
      </c>
    </row>
    <row r="47" spans="2:15" hidden="1" outlineLevel="1" x14ac:dyDescent="0.25">
      <c r="B47" s="4"/>
      <c r="C47" s="6" t="s">
        <v>24</v>
      </c>
      <c r="D47" s="31" t="s">
        <v>25</v>
      </c>
      <c r="E47" s="42" t="s">
        <v>9</v>
      </c>
      <c r="F47" s="10">
        <v>21</v>
      </c>
      <c r="G47" s="76">
        <v>10</v>
      </c>
      <c r="H47" s="72">
        <v>210</v>
      </c>
      <c r="I47" s="73">
        <v>45252</v>
      </c>
      <c r="J47" s="71">
        <f t="shared" si="3"/>
        <v>-1</v>
      </c>
      <c r="K47" s="104">
        <v>1</v>
      </c>
      <c r="L47" s="111"/>
      <c r="M47" s="111"/>
      <c r="N47" s="37"/>
      <c r="O47" s="43">
        <v>9</v>
      </c>
    </row>
    <row r="48" spans="2:15" hidden="1" outlineLevel="1" x14ac:dyDescent="0.25">
      <c r="B48" s="4"/>
      <c r="C48" s="6" t="s">
        <v>24</v>
      </c>
      <c r="D48" s="31" t="s">
        <v>25</v>
      </c>
      <c r="E48" s="42" t="s">
        <v>10</v>
      </c>
      <c r="F48" s="10">
        <v>21</v>
      </c>
      <c r="G48" s="76">
        <v>9</v>
      </c>
      <c r="H48" s="72">
        <v>189</v>
      </c>
      <c r="I48" s="73">
        <v>45253</v>
      </c>
      <c r="J48" s="71">
        <f t="shared" si="3"/>
        <v>0</v>
      </c>
      <c r="K48" s="104"/>
      <c r="L48" s="111"/>
      <c r="M48" s="111"/>
      <c r="N48" s="37"/>
      <c r="O48" s="43">
        <v>9</v>
      </c>
    </row>
    <row r="49" spans="2:15" hidden="1" outlineLevel="1" x14ac:dyDescent="0.25">
      <c r="B49" s="4"/>
      <c r="C49" s="82" t="s">
        <v>24</v>
      </c>
      <c r="D49" s="83" t="s">
        <v>25</v>
      </c>
      <c r="E49" s="94">
        <v>1120231710252</v>
      </c>
      <c r="F49" s="95">
        <v>21</v>
      </c>
      <c r="G49" s="96">
        <v>0</v>
      </c>
      <c r="H49" s="118">
        <v>0</v>
      </c>
      <c r="I49" s="98">
        <v>45254</v>
      </c>
      <c r="J49" s="90">
        <f t="shared" si="3"/>
        <v>1</v>
      </c>
      <c r="K49" s="109"/>
      <c r="L49" s="119">
        <v>1</v>
      </c>
      <c r="M49" s="119"/>
      <c r="N49" s="99"/>
      <c r="O49" s="88">
        <v>1</v>
      </c>
    </row>
    <row r="50" spans="2:15" hidden="1" outlineLevel="1" x14ac:dyDescent="0.25">
      <c r="B50" s="4"/>
      <c r="C50" s="6" t="s">
        <v>24</v>
      </c>
      <c r="D50" s="31" t="s">
        <v>25</v>
      </c>
      <c r="E50" s="42" t="s">
        <v>11</v>
      </c>
      <c r="F50" s="10">
        <v>21</v>
      </c>
      <c r="G50" s="76">
        <v>9</v>
      </c>
      <c r="H50" s="72">
        <v>189</v>
      </c>
      <c r="I50" s="73">
        <v>45255</v>
      </c>
      <c r="J50" s="71">
        <f t="shared" si="3"/>
        <v>1</v>
      </c>
      <c r="K50" s="104"/>
      <c r="L50" s="111">
        <v>1</v>
      </c>
      <c r="M50" s="111"/>
      <c r="N50" s="37"/>
      <c r="O50" s="43">
        <v>10</v>
      </c>
    </row>
    <row r="51" spans="2:15" hidden="1" outlineLevel="1" x14ac:dyDescent="0.25">
      <c r="B51" s="4"/>
      <c r="C51" s="6" t="s">
        <v>24</v>
      </c>
      <c r="D51" s="31" t="s">
        <v>25</v>
      </c>
      <c r="E51" s="42" t="s">
        <v>12</v>
      </c>
      <c r="F51" s="10">
        <v>21</v>
      </c>
      <c r="G51" s="76">
        <v>4</v>
      </c>
      <c r="H51" s="72">
        <v>84</v>
      </c>
      <c r="I51" s="73">
        <v>45257</v>
      </c>
      <c r="J51" s="71">
        <f t="shared" si="3"/>
        <v>0</v>
      </c>
      <c r="K51" s="104"/>
      <c r="L51" s="111"/>
      <c r="M51" s="111"/>
      <c r="N51" s="37"/>
      <c r="O51" s="43">
        <v>4</v>
      </c>
    </row>
    <row r="52" spans="2:15" hidden="1" outlineLevel="1" x14ac:dyDescent="0.25">
      <c r="B52" s="4"/>
      <c r="C52" s="6" t="s">
        <v>24</v>
      </c>
      <c r="D52" s="31" t="s">
        <v>25</v>
      </c>
      <c r="E52" s="42" t="s">
        <v>13</v>
      </c>
      <c r="F52" s="10">
        <v>21</v>
      </c>
      <c r="G52" s="76">
        <v>6</v>
      </c>
      <c r="H52" s="72">
        <v>126</v>
      </c>
      <c r="I52" s="73">
        <v>45258</v>
      </c>
      <c r="J52" s="71">
        <f t="shared" si="3"/>
        <v>0</v>
      </c>
      <c r="K52" s="104"/>
      <c r="L52" s="111"/>
      <c r="M52" s="111"/>
      <c r="N52" s="37"/>
      <c r="O52" s="43">
        <v>6</v>
      </c>
    </row>
    <row r="53" spans="2:15" hidden="1" outlineLevel="1" x14ac:dyDescent="0.25">
      <c r="B53" s="4"/>
      <c r="C53" s="6" t="s">
        <v>24</v>
      </c>
      <c r="D53" s="31" t="s">
        <v>25</v>
      </c>
      <c r="E53" s="42" t="s">
        <v>15</v>
      </c>
      <c r="F53" s="10">
        <v>21</v>
      </c>
      <c r="G53" s="76">
        <v>7</v>
      </c>
      <c r="H53" s="72">
        <v>147</v>
      </c>
      <c r="I53" s="73">
        <v>45261</v>
      </c>
      <c r="J53" s="71">
        <f t="shared" si="3"/>
        <v>-5</v>
      </c>
      <c r="K53" s="104">
        <v>5</v>
      </c>
      <c r="L53" s="111"/>
      <c r="M53" s="111"/>
      <c r="N53" s="37"/>
      <c r="O53" s="43">
        <v>2</v>
      </c>
    </row>
    <row r="54" spans="2:15" hidden="1" outlineLevel="1" x14ac:dyDescent="0.25">
      <c r="B54" s="4"/>
      <c r="C54" s="6" t="s">
        <v>24</v>
      </c>
      <c r="D54" s="31" t="s">
        <v>25</v>
      </c>
      <c r="E54" s="42" t="s">
        <v>16</v>
      </c>
      <c r="F54" s="10">
        <v>21</v>
      </c>
      <c r="G54" s="76">
        <v>7</v>
      </c>
      <c r="H54" s="72">
        <v>147</v>
      </c>
      <c r="I54" s="73">
        <v>45263</v>
      </c>
      <c r="J54" s="71">
        <f t="shared" si="3"/>
        <v>-3</v>
      </c>
      <c r="K54" s="104">
        <v>3</v>
      </c>
      <c r="L54" s="111"/>
      <c r="M54" s="111"/>
      <c r="N54" s="37"/>
      <c r="O54" s="43">
        <v>4</v>
      </c>
    </row>
    <row r="55" spans="2:15" ht="15.75" hidden="1" outlineLevel="1" thickBot="1" x14ac:dyDescent="0.3">
      <c r="B55" s="4"/>
      <c r="C55" s="6" t="s">
        <v>24</v>
      </c>
      <c r="D55" s="31" t="s">
        <v>25</v>
      </c>
      <c r="E55" s="44" t="s">
        <v>17</v>
      </c>
      <c r="F55" s="22">
        <v>21</v>
      </c>
      <c r="G55" s="91">
        <v>13</v>
      </c>
      <c r="H55" s="81">
        <v>273</v>
      </c>
      <c r="I55" s="74">
        <v>45264</v>
      </c>
      <c r="J55" s="79">
        <f t="shared" si="3"/>
        <v>0</v>
      </c>
      <c r="K55" s="106"/>
      <c r="L55" s="116"/>
      <c r="M55" s="116"/>
      <c r="N55" s="45"/>
      <c r="O55" s="46">
        <v>13</v>
      </c>
    </row>
    <row r="56" spans="2:15" ht="15.75" collapsed="1" thickBot="1" x14ac:dyDescent="0.3">
      <c r="B56" s="4"/>
      <c r="C56" s="3" t="s">
        <v>24</v>
      </c>
      <c r="D56" s="131" t="s">
        <v>25</v>
      </c>
      <c r="E56" s="3"/>
      <c r="F56" s="3"/>
      <c r="G56" s="3">
        <f>SUM(G43:G55)</f>
        <v>103</v>
      </c>
      <c r="H56" s="3">
        <f>SUM(H43:H55)</f>
        <v>2163</v>
      </c>
      <c r="I56" s="3"/>
      <c r="J56" s="3"/>
      <c r="K56" s="108">
        <f>SUM(K43:K55)</f>
        <v>10</v>
      </c>
      <c r="L56" s="108">
        <f t="shared" ref="L56:O56" si="4">SUM(L43:L55)</f>
        <v>3</v>
      </c>
      <c r="M56" s="108">
        <f>N56+O56</f>
        <v>96</v>
      </c>
      <c r="N56" s="108">
        <f t="shared" si="4"/>
        <v>0</v>
      </c>
      <c r="O56" s="108">
        <f t="shared" si="4"/>
        <v>96</v>
      </c>
    </row>
    <row r="57" spans="2:15" hidden="1" outlineLevel="1" x14ac:dyDescent="0.25">
      <c r="B57" s="4"/>
      <c r="C57" s="7" t="s">
        <v>26</v>
      </c>
      <c r="D57" s="31" t="s">
        <v>27</v>
      </c>
      <c r="E57" s="38" t="s">
        <v>10</v>
      </c>
      <c r="F57" s="39">
        <v>21</v>
      </c>
      <c r="G57" s="79">
        <v>17</v>
      </c>
      <c r="H57" s="113">
        <v>357</v>
      </c>
      <c r="I57" s="70">
        <v>45253</v>
      </c>
      <c r="J57" s="78">
        <f t="shared" ref="J57:J68" si="5">SUM(N57:O57)-G57</f>
        <v>0</v>
      </c>
      <c r="K57" s="103"/>
      <c r="L57" s="110"/>
      <c r="M57" s="110"/>
      <c r="N57" s="40"/>
      <c r="O57" s="41">
        <v>17</v>
      </c>
    </row>
    <row r="58" spans="2:15" hidden="1" outlineLevel="1" x14ac:dyDescent="0.25">
      <c r="B58" s="4"/>
      <c r="C58" s="7" t="s">
        <v>26</v>
      </c>
      <c r="D58" s="31" t="s">
        <v>27</v>
      </c>
      <c r="E58" s="42" t="s">
        <v>28</v>
      </c>
      <c r="F58" s="10">
        <v>21</v>
      </c>
      <c r="G58" s="71">
        <v>20</v>
      </c>
      <c r="H58" s="77">
        <v>420</v>
      </c>
      <c r="I58" s="73">
        <v>45254</v>
      </c>
      <c r="J58" s="71">
        <f t="shared" si="5"/>
        <v>-7</v>
      </c>
      <c r="K58" s="104">
        <v>7</v>
      </c>
      <c r="L58" s="111"/>
      <c r="M58" s="111"/>
      <c r="N58" s="37"/>
      <c r="O58" s="43">
        <v>13</v>
      </c>
    </row>
    <row r="59" spans="2:15" hidden="1" outlineLevel="1" x14ac:dyDescent="0.25">
      <c r="B59" s="4"/>
      <c r="C59" s="7" t="s">
        <v>26</v>
      </c>
      <c r="D59" s="31" t="s">
        <v>27</v>
      </c>
      <c r="E59" s="42" t="s">
        <v>11</v>
      </c>
      <c r="F59" s="10">
        <v>21</v>
      </c>
      <c r="G59" s="71">
        <v>16</v>
      </c>
      <c r="H59" s="77">
        <v>336</v>
      </c>
      <c r="I59" s="73">
        <v>45255</v>
      </c>
      <c r="J59" s="71">
        <f t="shared" si="5"/>
        <v>0</v>
      </c>
      <c r="K59" s="104"/>
      <c r="L59" s="111"/>
      <c r="M59" s="111"/>
      <c r="N59" s="37"/>
      <c r="O59" s="43">
        <v>16</v>
      </c>
    </row>
    <row r="60" spans="2:15" hidden="1" outlineLevel="1" x14ac:dyDescent="0.25">
      <c r="B60" s="4"/>
      <c r="C60" s="7" t="s">
        <v>26</v>
      </c>
      <c r="D60" s="31" t="s">
        <v>27</v>
      </c>
      <c r="E60" s="42" t="s">
        <v>12</v>
      </c>
      <c r="F60" s="10">
        <v>21</v>
      </c>
      <c r="G60" s="71">
        <v>20</v>
      </c>
      <c r="H60" s="77">
        <v>420</v>
      </c>
      <c r="I60" s="73">
        <v>45257</v>
      </c>
      <c r="J60" s="71">
        <f t="shared" si="5"/>
        <v>7</v>
      </c>
      <c r="K60" s="104"/>
      <c r="L60" s="111">
        <v>7</v>
      </c>
      <c r="M60" s="111"/>
      <c r="N60" s="37"/>
      <c r="O60" s="43">
        <v>27</v>
      </c>
    </row>
    <row r="61" spans="2:15" hidden="1" outlineLevel="1" x14ac:dyDescent="0.25">
      <c r="B61" s="4"/>
      <c r="C61" s="7" t="s">
        <v>26</v>
      </c>
      <c r="D61" s="31" t="s">
        <v>27</v>
      </c>
      <c r="E61" s="42" t="s">
        <v>13</v>
      </c>
      <c r="F61" s="10">
        <v>21</v>
      </c>
      <c r="G61" s="71">
        <v>10</v>
      </c>
      <c r="H61" s="77">
        <v>210</v>
      </c>
      <c r="I61" s="73">
        <v>45258</v>
      </c>
      <c r="J61" s="71">
        <f t="shared" si="5"/>
        <v>0</v>
      </c>
      <c r="K61" s="104"/>
      <c r="L61" s="111"/>
      <c r="M61" s="111"/>
      <c r="N61" s="37"/>
      <c r="O61" s="43">
        <v>10</v>
      </c>
    </row>
    <row r="62" spans="2:15" hidden="1" outlineLevel="1" x14ac:dyDescent="0.25">
      <c r="B62" s="4"/>
      <c r="C62" s="7" t="s">
        <v>26</v>
      </c>
      <c r="D62" s="31" t="s">
        <v>27</v>
      </c>
      <c r="E62" s="42" t="s">
        <v>14</v>
      </c>
      <c r="F62" s="10">
        <v>21</v>
      </c>
      <c r="G62" s="71">
        <v>40</v>
      </c>
      <c r="H62" s="77">
        <v>840</v>
      </c>
      <c r="I62" s="73">
        <v>45260</v>
      </c>
      <c r="J62" s="71">
        <f t="shared" si="5"/>
        <v>-1</v>
      </c>
      <c r="K62" s="104">
        <v>1</v>
      </c>
      <c r="L62" s="111"/>
      <c r="M62" s="111"/>
      <c r="N62" s="37"/>
      <c r="O62" s="43">
        <v>39</v>
      </c>
    </row>
    <row r="63" spans="2:15" hidden="1" outlineLevel="1" x14ac:dyDescent="0.25">
      <c r="B63" s="4"/>
      <c r="C63" s="7" t="s">
        <v>26</v>
      </c>
      <c r="D63" s="31" t="s">
        <v>27</v>
      </c>
      <c r="E63" s="42" t="s">
        <v>15</v>
      </c>
      <c r="F63" s="10">
        <v>21</v>
      </c>
      <c r="G63" s="71">
        <v>10</v>
      </c>
      <c r="H63" s="77">
        <v>210</v>
      </c>
      <c r="I63" s="73">
        <v>45261</v>
      </c>
      <c r="J63" s="71">
        <f t="shared" si="5"/>
        <v>0</v>
      </c>
      <c r="K63" s="104"/>
      <c r="L63" s="111"/>
      <c r="M63" s="111"/>
      <c r="N63" s="37"/>
      <c r="O63" s="43">
        <v>10</v>
      </c>
    </row>
    <row r="64" spans="2:15" hidden="1" outlineLevel="1" x14ac:dyDescent="0.25">
      <c r="B64" s="4"/>
      <c r="C64" s="7" t="s">
        <v>26</v>
      </c>
      <c r="D64" s="31" t="s">
        <v>27</v>
      </c>
      <c r="E64" s="42" t="s">
        <v>16</v>
      </c>
      <c r="F64" s="10">
        <v>21</v>
      </c>
      <c r="G64" s="71">
        <v>16</v>
      </c>
      <c r="H64" s="77">
        <v>336</v>
      </c>
      <c r="I64" s="73">
        <v>45263</v>
      </c>
      <c r="J64" s="71">
        <f t="shared" si="5"/>
        <v>0</v>
      </c>
      <c r="K64" s="104"/>
      <c r="L64" s="111"/>
      <c r="M64" s="111"/>
      <c r="N64" s="37"/>
      <c r="O64" s="43">
        <v>16</v>
      </c>
    </row>
    <row r="65" spans="2:15" hidden="1" outlineLevel="1" x14ac:dyDescent="0.25">
      <c r="B65" s="4"/>
      <c r="C65" s="7" t="s">
        <v>26</v>
      </c>
      <c r="D65" s="31" t="s">
        <v>27</v>
      </c>
      <c r="E65" s="42" t="s">
        <v>17</v>
      </c>
      <c r="F65" s="10">
        <v>21</v>
      </c>
      <c r="G65" s="71">
        <v>21</v>
      </c>
      <c r="H65" s="77">
        <v>441</v>
      </c>
      <c r="I65" s="73">
        <v>45264</v>
      </c>
      <c r="J65" s="71">
        <f t="shared" si="5"/>
        <v>0</v>
      </c>
      <c r="K65" s="104"/>
      <c r="L65" s="111"/>
      <c r="M65" s="111"/>
      <c r="N65" s="37"/>
      <c r="O65" s="43">
        <v>21</v>
      </c>
    </row>
    <row r="66" spans="2:15" hidden="1" outlineLevel="1" x14ac:dyDescent="0.25">
      <c r="B66" s="4"/>
      <c r="C66" s="7" t="s">
        <v>26</v>
      </c>
      <c r="D66" s="31" t="s">
        <v>27</v>
      </c>
      <c r="E66" s="42">
        <v>1120231710266</v>
      </c>
      <c r="F66" s="10">
        <v>21</v>
      </c>
      <c r="G66" s="71">
        <v>4</v>
      </c>
      <c r="H66" s="77">
        <v>84</v>
      </c>
      <c r="I66" s="73">
        <v>45267</v>
      </c>
      <c r="J66" s="71">
        <f t="shared" si="5"/>
        <v>-1</v>
      </c>
      <c r="K66" s="104">
        <v>1</v>
      </c>
      <c r="L66" s="111"/>
      <c r="M66" s="111"/>
      <c r="N66" s="37"/>
      <c r="O66" s="43">
        <v>3</v>
      </c>
    </row>
    <row r="67" spans="2:15" hidden="1" outlineLevel="1" x14ac:dyDescent="0.25">
      <c r="B67" s="4"/>
      <c r="C67" s="92" t="s">
        <v>26</v>
      </c>
      <c r="D67" s="83" t="s">
        <v>27</v>
      </c>
      <c r="E67" s="84">
        <v>1120231710268</v>
      </c>
      <c r="F67" s="85">
        <v>21</v>
      </c>
      <c r="G67" s="90">
        <v>0</v>
      </c>
      <c r="H67" s="89">
        <v>0</v>
      </c>
      <c r="I67" s="86">
        <v>45270</v>
      </c>
      <c r="J67" s="93">
        <f t="shared" si="5"/>
        <v>1</v>
      </c>
      <c r="K67" s="105"/>
      <c r="L67" s="112">
        <v>1</v>
      </c>
      <c r="M67" s="112"/>
      <c r="N67" s="87"/>
      <c r="O67" s="88">
        <v>1</v>
      </c>
    </row>
    <row r="68" spans="2:15" ht="15.75" hidden="1" outlineLevel="1" thickBot="1" x14ac:dyDescent="0.3">
      <c r="B68" s="8"/>
      <c r="C68" s="7" t="s">
        <v>26</v>
      </c>
      <c r="D68" s="31" t="s">
        <v>27</v>
      </c>
      <c r="E68" s="44" t="s">
        <v>21</v>
      </c>
      <c r="F68" s="22">
        <v>21</v>
      </c>
      <c r="G68" s="80">
        <v>1</v>
      </c>
      <c r="H68" s="114">
        <v>21</v>
      </c>
      <c r="I68" s="74">
        <v>45271</v>
      </c>
      <c r="J68" s="79">
        <f t="shared" si="5"/>
        <v>0</v>
      </c>
      <c r="K68" s="106"/>
      <c r="L68" s="116"/>
      <c r="M68" s="116"/>
      <c r="N68" s="45"/>
      <c r="O68" s="46">
        <v>1</v>
      </c>
    </row>
    <row r="69" spans="2:15" ht="15.75" collapsed="1" thickBot="1" x14ac:dyDescent="0.3">
      <c r="B69" s="6"/>
      <c r="C69" s="3" t="s">
        <v>26</v>
      </c>
      <c r="D69" s="131" t="s">
        <v>27</v>
      </c>
      <c r="E69" s="3"/>
      <c r="F69" s="3"/>
      <c r="G69" s="3">
        <f>SUM(G57:G68)</f>
        <v>175</v>
      </c>
      <c r="H69" s="3">
        <f>SUM(H57:H68)</f>
        <v>3675</v>
      </c>
      <c r="I69" s="3"/>
      <c r="J69" s="3"/>
      <c r="K69" s="108">
        <f>SUM(K57:K68)</f>
        <v>9</v>
      </c>
      <c r="L69" s="108">
        <f t="shared" ref="L69:O69" si="6">SUM(L57:L68)</f>
        <v>8</v>
      </c>
      <c r="M69" s="108">
        <f>N69+O69</f>
        <v>174</v>
      </c>
      <c r="N69" s="108">
        <f t="shared" si="6"/>
        <v>0</v>
      </c>
      <c r="O69" s="108">
        <f t="shared" si="6"/>
        <v>174</v>
      </c>
    </row>
    <row r="70" spans="2:15" ht="15.75" thickBot="1" x14ac:dyDescent="0.3">
      <c r="B70" s="122" t="s">
        <v>29</v>
      </c>
      <c r="C70" s="123"/>
      <c r="D70" s="123"/>
      <c r="E70" s="123"/>
      <c r="F70" s="124"/>
      <c r="G70" s="125">
        <f>SUM(G69,G56,G42,G23)</f>
        <v>2394</v>
      </c>
      <c r="H70" s="126">
        <f>SUM(H69,H56,H42,H23)</f>
        <v>50316</v>
      </c>
      <c r="I70" s="127"/>
      <c r="J70" s="126"/>
      <c r="K70" s="128">
        <f>K23+K42+K56+K69</f>
        <v>37</v>
      </c>
      <c r="L70" s="128">
        <f>SUM(L23+L42+L56+L69)</f>
        <v>37</v>
      </c>
      <c r="M70" s="128">
        <f>SUM(M23+M42+M56+M69)</f>
        <v>2394</v>
      </c>
      <c r="N70" s="129">
        <f>N23+N42+N56+N69</f>
        <v>1512</v>
      </c>
      <c r="O70" s="129">
        <f>SUM(O23+O42+O56+O69)</f>
        <v>882</v>
      </c>
    </row>
  </sheetData>
  <autoFilter ref="B3:O69" xr:uid="{00000000-0001-0000-0000-000000000000}"/>
  <mergeCells count="1">
    <mergeCell ref="B70:F70"/>
  </mergeCells>
  <pageMargins left="0.25" right="0.25" top="0.75" bottom="0.75" header="0.3" footer="0.3"/>
  <pageSetup paperSize="9" scale="8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48B37-7536-413A-8FBF-1C3B067C1014}">
  <dimension ref="B1:L15"/>
  <sheetViews>
    <sheetView showGridLines="0" tabSelected="1" zoomScale="85" zoomScaleNormal="85" workbookViewId="0">
      <selection activeCell="J11" sqref="J11"/>
    </sheetView>
  </sheetViews>
  <sheetFormatPr baseColWidth="10" defaultRowHeight="15" x14ac:dyDescent="0.25"/>
  <cols>
    <col min="1" max="1" width="3.85546875" customWidth="1"/>
    <col min="4" max="4" width="35.5703125" bestFit="1" customWidth="1"/>
    <col min="5" max="5" width="13.85546875" customWidth="1"/>
    <col min="7" max="7" width="21.28515625" customWidth="1"/>
    <col min="8" max="8" width="14.42578125" customWidth="1"/>
    <col min="9" max="9" width="13.42578125" customWidth="1"/>
    <col min="10" max="10" width="18.42578125" bestFit="1" customWidth="1"/>
    <col min="11" max="12" width="18.42578125" customWidth="1"/>
  </cols>
  <sheetData>
    <row r="1" spans="2:12" ht="15.75" thickBot="1" x14ac:dyDescent="0.3"/>
    <row r="2" spans="2:12" s="135" customFormat="1" ht="25.5" customHeight="1" x14ac:dyDescent="0.25">
      <c r="B2" s="134" t="s">
        <v>0</v>
      </c>
      <c r="C2" s="136" t="s">
        <v>1</v>
      </c>
      <c r="D2" s="136" t="s">
        <v>2</v>
      </c>
      <c r="E2" s="136" t="s">
        <v>4</v>
      </c>
      <c r="F2" s="136" t="s">
        <v>48</v>
      </c>
      <c r="G2" s="136" t="s">
        <v>36</v>
      </c>
      <c r="H2" s="136" t="s">
        <v>58</v>
      </c>
      <c r="I2" s="142" t="s">
        <v>56</v>
      </c>
      <c r="J2" s="136" t="s">
        <v>57</v>
      </c>
      <c r="K2" s="136" t="s">
        <v>58</v>
      </c>
      <c r="L2" s="136" t="s">
        <v>50</v>
      </c>
    </row>
    <row r="3" spans="2:12" x14ac:dyDescent="0.25">
      <c r="B3" s="11" t="s">
        <v>55</v>
      </c>
      <c r="C3" s="11" t="s">
        <v>6</v>
      </c>
      <c r="D3" s="11" t="s">
        <v>7</v>
      </c>
      <c r="E3" s="11">
        <v>21</v>
      </c>
      <c r="F3" s="11">
        <v>251</v>
      </c>
      <c r="G3" s="11">
        <f>E3*F3</f>
        <v>5271</v>
      </c>
      <c r="H3" s="11">
        <f>G3/1000</f>
        <v>5.2709999999999999</v>
      </c>
      <c r="I3" s="11">
        <v>259</v>
      </c>
      <c r="J3" s="11">
        <f>I3*E3</f>
        <v>5439</v>
      </c>
      <c r="K3" s="11">
        <f>J3/1000</f>
        <v>5.4390000000000001</v>
      </c>
      <c r="L3" s="11">
        <f>I3-F3</f>
        <v>8</v>
      </c>
    </row>
    <row r="4" spans="2:12" x14ac:dyDescent="0.25">
      <c r="B4" s="11"/>
      <c r="C4" s="11" t="s">
        <v>22</v>
      </c>
      <c r="D4" s="11" t="s">
        <v>23</v>
      </c>
      <c r="E4" s="11">
        <v>21</v>
      </c>
      <c r="F4" s="11">
        <v>1865</v>
      </c>
      <c r="G4" s="11">
        <f t="shared" ref="G4:G6" si="0">E4*F4</f>
        <v>39165</v>
      </c>
      <c r="H4" s="11">
        <f t="shared" ref="H4:H6" si="1">G4/1000</f>
        <v>39.164999999999999</v>
      </c>
      <c r="I4" s="11">
        <v>1865</v>
      </c>
      <c r="J4" s="11">
        <f t="shared" ref="J4:J6" si="2">I4*E4</f>
        <v>39165</v>
      </c>
      <c r="K4" s="11">
        <f t="shared" ref="K4:K6" si="3">J4/1000</f>
        <v>39.164999999999999</v>
      </c>
      <c r="L4" s="11">
        <f t="shared" ref="L4:L6" si="4">I4-F4</f>
        <v>0</v>
      </c>
    </row>
    <row r="5" spans="2:12" x14ac:dyDescent="0.25">
      <c r="B5" s="11"/>
      <c r="C5" s="11" t="s">
        <v>24</v>
      </c>
      <c r="D5" s="11" t="s">
        <v>25</v>
      </c>
      <c r="E5" s="11">
        <v>21</v>
      </c>
      <c r="F5" s="11">
        <v>103</v>
      </c>
      <c r="G5" s="11">
        <f t="shared" si="0"/>
        <v>2163</v>
      </c>
      <c r="H5" s="11">
        <f t="shared" si="1"/>
        <v>2.1629999999999998</v>
      </c>
      <c r="I5" s="11">
        <v>96</v>
      </c>
      <c r="J5" s="11">
        <f t="shared" si="2"/>
        <v>2016</v>
      </c>
      <c r="K5" s="11">
        <f t="shared" si="3"/>
        <v>2.016</v>
      </c>
      <c r="L5" s="137">
        <f t="shared" si="4"/>
        <v>-7</v>
      </c>
    </row>
    <row r="6" spans="2:12" x14ac:dyDescent="0.25">
      <c r="B6" s="11"/>
      <c r="C6" s="11" t="s">
        <v>26</v>
      </c>
      <c r="D6" s="11" t="s">
        <v>27</v>
      </c>
      <c r="E6" s="11">
        <v>21</v>
      </c>
      <c r="F6" s="11">
        <v>175</v>
      </c>
      <c r="G6" s="11">
        <f t="shared" si="0"/>
        <v>3675</v>
      </c>
      <c r="H6" s="11">
        <f t="shared" si="1"/>
        <v>3.6749999999999998</v>
      </c>
      <c r="I6" s="11">
        <v>174</v>
      </c>
      <c r="J6" s="11">
        <f t="shared" si="2"/>
        <v>3654</v>
      </c>
      <c r="K6" s="11">
        <f t="shared" si="3"/>
        <v>3.6539999999999999</v>
      </c>
      <c r="L6" s="137">
        <f t="shared" si="4"/>
        <v>-1</v>
      </c>
    </row>
    <row r="7" spans="2:12" ht="15.75" thickBot="1" x14ac:dyDescent="0.3">
      <c r="B7" s="133" t="s">
        <v>29</v>
      </c>
      <c r="C7" s="133"/>
      <c r="D7" s="133"/>
      <c r="E7" s="133"/>
      <c r="F7" s="138">
        <v>2394</v>
      </c>
      <c r="G7" s="133"/>
      <c r="H7" s="133"/>
      <c r="I7" s="138">
        <v>2394</v>
      </c>
      <c r="J7" s="133"/>
      <c r="K7" s="133"/>
      <c r="L7" s="133"/>
    </row>
    <row r="8" spans="2:12" ht="9" customHeight="1" x14ac:dyDescent="0.25"/>
    <row r="9" spans="2:12" ht="9" customHeight="1" thickBot="1" x14ac:dyDescent="0.3"/>
    <row r="10" spans="2:12" ht="28.5" customHeight="1" x14ac:dyDescent="0.25">
      <c r="B10" s="134" t="s">
        <v>0</v>
      </c>
      <c r="C10" s="136" t="s">
        <v>1</v>
      </c>
      <c r="D10" s="136" t="s">
        <v>2</v>
      </c>
      <c r="E10" s="136" t="s">
        <v>59</v>
      </c>
      <c r="F10" s="136" t="s">
        <v>60</v>
      </c>
      <c r="G10" s="136" t="s">
        <v>61</v>
      </c>
      <c r="H10" s="142" t="s">
        <v>62</v>
      </c>
      <c r="I10" s="142" t="s">
        <v>50</v>
      </c>
    </row>
    <row r="11" spans="2:12" x14ac:dyDescent="0.25">
      <c r="B11" s="11" t="s">
        <v>55</v>
      </c>
      <c r="C11" s="11" t="s">
        <v>6</v>
      </c>
      <c r="D11" s="11" t="s">
        <v>7</v>
      </c>
      <c r="E11" s="140">
        <v>14558.04</v>
      </c>
      <c r="F11" s="139">
        <v>4.452</v>
      </c>
      <c r="G11" s="139">
        <f>I3</f>
        <v>259</v>
      </c>
      <c r="H11" s="11">
        <f>K3</f>
        <v>5.4390000000000001</v>
      </c>
      <c r="I11" s="139">
        <f>H11-F11</f>
        <v>0.9870000000000001</v>
      </c>
    </row>
    <row r="12" spans="2:12" x14ac:dyDescent="0.25">
      <c r="B12" s="11"/>
      <c r="C12" s="11" t="s">
        <v>22</v>
      </c>
      <c r="D12" s="11" t="s">
        <v>23</v>
      </c>
      <c r="E12" s="140">
        <v>129099.6</v>
      </c>
      <c r="F12" s="139">
        <v>39.479999999999997</v>
      </c>
      <c r="G12" s="139">
        <f>I4</f>
        <v>1865</v>
      </c>
      <c r="H12" s="11">
        <f>K4</f>
        <v>39.164999999999999</v>
      </c>
      <c r="I12" s="141">
        <f t="shared" ref="I12:I14" si="5">H12-F12</f>
        <v>-0.31499999999999773</v>
      </c>
    </row>
    <row r="13" spans="2:12" x14ac:dyDescent="0.25">
      <c r="B13" s="11"/>
      <c r="C13" s="11" t="s">
        <v>24</v>
      </c>
      <c r="D13" s="11" t="s">
        <v>25</v>
      </c>
      <c r="E13" s="140">
        <v>8721.09</v>
      </c>
      <c r="F13" s="139">
        <v>2.6669999999999998</v>
      </c>
      <c r="G13" s="139">
        <f>I5</f>
        <v>96</v>
      </c>
      <c r="H13" s="11">
        <f>K5</f>
        <v>2.016</v>
      </c>
      <c r="I13" s="141">
        <f t="shared" si="5"/>
        <v>-0.6509999999999998</v>
      </c>
    </row>
    <row r="14" spans="2:12" x14ac:dyDescent="0.25">
      <c r="B14" s="11"/>
      <c r="C14" s="11" t="s">
        <v>26</v>
      </c>
      <c r="D14" s="11" t="s">
        <v>27</v>
      </c>
      <c r="E14" s="140">
        <v>11282.25</v>
      </c>
      <c r="F14" s="139">
        <v>3.6749999999999998</v>
      </c>
      <c r="G14" s="139">
        <f>I6</f>
        <v>174</v>
      </c>
      <c r="H14" s="11">
        <f>K6</f>
        <v>3.6539999999999999</v>
      </c>
      <c r="I14" s="141">
        <f t="shared" si="5"/>
        <v>-2.0999999999999908E-2</v>
      </c>
    </row>
    <row r="15" spans="2:12" ht="15.75" thickBot="1" x14ac:dyDescent="0.3">
      <c r="B15" s="133" t="s">
        <v>29</v>
      </c>
      <c r="C15" s="133"/>
      <c r="D15" s="133"/>
      <c r="E15" s="133"/>
      <c r="F15" s="133"/>
      <c r="G15" s="138"/>
      <c r="H15" s="133"/>
      <c r="I15" s="1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12"/>
  <sheetViews>
    <sheetView showGridLines="0" workbookViewId="0">
      <selection activeCell="K16" sqref="K16"/>
    </sheetView>
  </sheetViews>
  <sheetFormatPr baseColWidth="10" defaultRowHeight="15" x14ac:dyDescent="0.25"/>
  <cols>
    <col min="2" max="2" width="35.5703125" bestFit="1" customWidth="1"/>
    <col min="3" max="4" width="9.7109375" customWidth="1"/>
    <col min="18" max="18" width="5.42578125" customWidth="1"/>
  </cols>
  <sheetData>
    <row r="1" spans="2:19" ht="15" customHeight="1" x14ac:dyDescent="0.25">
      <c r="C1" s="53" t="s">
        <v>30</v>
      </c>
      <c r="D1" s="53"/>
      <c r="E1" s="54" t="s">
        <v>37</v>
      </c>
      <c r="F1" s="55"/>
      <c r="G1" s="55"/>
      <c r="H1" s="56"/>
      <c r="I1" s="57" t="s">
        <v>42</v>
      </c>
      <c r="J1" s="58"/>
      <c r="K1" s="58"/>
      <c r="L1" s="59"/>
      <c r="M1" s="47" t="s">
        <v>37</v>
      </c>
      <c r="N1" s="48"/>
      <c r="O1" s="48"/>
      <c r="P1" s="49"/>
      <c r="R1" t="s">
        <v>43</v>
      </c>
    </row>
    <row r="2" spans="2:19" x14ac:dyDescent="0.25">
      <c r="C2" s="53"/>
      <c r="D2" s="53"/>
      <c r="E2" s="50" t="s">
        <v>33</v>
      </c>
      <c r="F2" s="51"/>
      <c r="G2" s="51" t="s">
        <v>34</v>
      </c>
      <c r="H2" s="52"/>
      <c r="I2" s="50" t="s">
        <v>33</v>
      </c>
      <c r="J2" s="51"/>
      <c r="K2" s="51" t="s">
        <v>34</v>
      </c>
      <c r="L2" s="52"/>
      <c r="M2" s="50" t="s">
        <v>33</v>
      </c>
      <c r="N2" s="51"/>
      <c r="O2" s="51" t="s">
        <v>34</v>
      </c>
      <c r="P2" s="52"/>
    </row>
    <row r="3" spans="2:19" x14ac:dyDescent="0.25">
      <c r="B3" s="24" t="s">
        <v>38</v>
      </c>
      <c r="C3" s="26" t="s">
        <v>35</v>
      </c>
      <c r="D3" s="27" t="s">
        <v>36</v>
      </c>
      <c r="E3" s="23" t="s">
        <v>35</v>
      </c>
      <c r="F3" s="24" t="s">
        <v>36</v>
      </c>
      <c r="G3" s="24" t="s">
        <v>35</v>
      </c>
      <c r="H3" s="25" t="s">
        <v>36</v>
      </c>
      <c r="I3" s="23" t="s">
        <v>35</v>
      </c>
      <c r="J3" s="24" t="s">
        <v>36</v>
      </c>
      <c r="K3" s="24" t="s">
        <v>35</v>
      </c>
      <c r="L3" s="25" t="s">
        <v>36</v>
      </c>
      <c r="M3" s="23" t="s">
        <v>35</v>
      </c>
      <c r="N3" s="24" t="s">
        <v>36</v>
      </c>
      <c r="O3" s="24" t="s">
        <v>35</v>
      </c>
      <c r="P3" s="25" t="s">
        <v>36</v>
      </c>
    </row>
    <row r="4" spans="2:19" x14ac:dyDescent="0.25">
      <c r="B4" s="11" t="s">
        <v>7</v>
      </c>
      <c r="C4" s="11">
        <f>SUM(PL!G23)</f>
        <v>251</v>
      </c>
      <c r="D4" s="17">
        <f>+C4*21</f>
        <v>5271</v>
      </c>
      <c r="E4" s="19"/>
      <c r="F4" s="11"/>
      <c r="G4" s="11"/>
      <c r="H4" s="20"/>
      <c r="I4" s="19"/>
      <c r="J4" s="11"/>
      <c r="K4" s="11"/>
      <c r="L4" s="20"/>
      <c r="M4" s="19">
        <f>SUM(PL!G4:G22)</f>
        <v>251</v>
      </c>
      <c r="N4" s="11">
        <f>+M4*21</f>
        <v>5271</v>
      </c>
      <c r="O4" s="11">
        <v>246</v>
      </c>
      <c r="P4" s="20">
        <f>+O4*21</f>
        <v>5166</v>
      </c>
    </row>
    <row r="5" spans="2:19" x14ac:dyDescent="0.25">
      <c r="B5" s="11" t="s">
        <v>23</v>
      </c>
      <c r="C5" s="11">
        <f>+PL!G42</f>
        <v>1865</v>
      </c>
      <c r="D5" s="17">
        <f t="shared" ref="D5:D7" si="0">+C5*21</f>
        <v>39165</v>
      </c>
      <c r="E5" s="19">
        <f>SUM(PL!G24:G29)</f>
        <v>801</v>
      </c>
      <c r="F5" s="11">
        <f>+E5*21</f>
        <v>16821</v>
      </c>
      <c r="G5" s="11">
        <v>784</v>
      </c>
      <c r="H5" s="20">
        <f>+G5*21</f>
        <v>16464</v>
      </c>
      <c r="I5" s="19">
        <f>SUM(PL!G31:G36,PL!G39:G40)</f>
        <v>811</v>
      </c>
      <c r="J5" s="11">
        <f>+I5*21</f>
        <v>17031</v>
      </c>
      <c r="K5" s="11">
        <v>794</v>
      </c>
      <c r="L5" s="20">
        <f>+K5*21</f>
        <v>16674</v>
      </c>
      <c r="M5" s="19">
        <f>SUM(PL!G37:G38,PL!G41)</f>
        <v>253</v>
      </c>
      <c r="N5" s="11">
        <f>+M5*21</f>
        <v>5313</v>
      </c>
      <c r="O5" s="11">
        <v>248</v>
      </c>
      <c r="P5" s="20">
        <f t="shared" ref="P5:P7" si="1">+O5*21</f>
        <v>5208</v>
      </c>
    </row>
    <row r="6" spans="2:19" x14ac:dyDescent="0.25">
      <c r="B6" s="11" t="s">
        <v>25</v>
      </c>
      <c r="C6" s="12">
        <f>+PL!G56</f>
        <v>103</v>
      </c>
      <c r="D6" s="17">
        <f t="shared" si="0"/>
        <v>2163</v>
      </c>
      <c r="E6" s="19"/>
      <c r="F6" s="11"/>
      <c r="G6" s="11"/>
      <c r="H6" s="20"/>
      <c r="I6" s="19"/>
      <c r="J6" s="11"/>
      <c r="K6" s="11"/>
      <c r="L6" s="20"/>
      <c r="M6" s="19">
        <f>SUM(PL!G43:G55)</f>
        <v>103</v>
      </c>
      <c r="N6" s="11">
        <f>+M6*21</f>
        <v>2163</v>
      </c>
      <c r="O6" s="11">
        <v>100</v>
      </c>
      <c r="P6" s="20">
        <f t="shared" si="1"/>
        <v>2100</v>
      </c>
    </row>
    <row r="7" spans="2:19" x14ac:dyDescent="0.25">
      <c r="B7" s="11" t="s">
        <v>27</v>
      </c>
      <c r="C7" s="12">
        <f>+PL!G69</f>
        <v>175</v>
      </c>
      <c r="D7" s="17">
        <f t="shared" si="0"/>
        <v>3675</v>
      </c>
      <c r="E7" s="19"/>
      <c r="F7" s="11"/>
      <c r="G7" s="11"/>
      <c r="H7" s="20"/>
      <c r="I7" s="19"/>
      <c r="J7" s="11"/>
      <c r="K7" s="11"/>
      <c r="L7" s="20"/>
      <c r="M7" s="19">
        <f>SUM(PL!G57:G68)</f>
        <v>175</v>
      </c>
      <c r="N7" s="11">
        <f>+M7*21</f>
        <v>3675</v>
      </c>
      <c r="O7" s="11">
        <v>172</v>
      </c>
      <c r="P7" s="20">
        <f t="shared" si="1"/>
        <v>3612</v>
      </c>
      <c r="R7" t="s">
        <v>35</v>
      </c>
      <c r="S7" t="s">
        <v>36</v>
      </c>
    </row>
    <row r="8" spans="2:19" s="15" customFormat="1" x14ac:dyDescent="0.25">
      <c r="B8" s="13" t="s">
        <v>30</v>
      </c>
      <c r="C8" s="14">
        <f>SUM(C4:C7)</f>
        <v>2394</v>
      </c>
      <c r="D8" s="18">
        <f t="shared" ref="D8:P8" si="2">SUM(D4:D7)</f>
        <v>50274</v>
      </c>
      <c r="E8" s="21">
        <f t="shared" si="2"/>
        <v>801</v>
      </c>
      <c r="F8" s="14">
        <f t="shared" si="2"/>
        <v>16821</v>
      </c>
      <c r="G8" s="28">
        <f t="shared" si="2"/>
        <v>784</v>
      </c>
      <c r="H8" s="29">
        <f t="shared" si="2"/>
        <v>16464</v>
      </c>
      <c r="I8" s="21">
        <f t="shared" si="2"/>
        <v>811</v>
      </c>
      <c r="J8" s="14">
        <f t="shared" si="2"/>
        <v>17031</v>
      </c>
      <c r="K8" s="28">
        <f t="shared" si="2"/>
        <v>794</v>
      </c>
      <c r="L8" s="29">
        <f t="shared" si="2"/>
        <v>16674</v>
      </c>
      <c r="M8" s="21">
        <f t="shared" si="2"/>
        <v>782</v>
      </c>
      <c r="N8" s="14">
        <f t="shared" si="2"/>
        <v>16422</v>
      </c>
      <c r="O8" s="28">
        <f t="shared" si="2"/>
        <v>766</v>
      </c>
      <c r="P8" s="29">
        <f t="shared" si="2"/>
        <v>16086</v>
      </c>
      <c r="R8" s="16">
        <f>C8-SUM(G8,K8,O8)</f>
        <v>50</v>
      </c>
      <c r="S8" s="15">
        <f>+R8*21</f>
        <v>1050</v>
      </c>
    </row>
    <row r="9" spans="2:19" x14ac:dyDescent="0.25">
      <c r="E9" s="60" t="s">
        <v>40</v>
      </c>
      <c r="F9" s="61"/>
      <c r="G9" s="66">
        <f>+PL!I24</f>
        <v>45210</v>
      </c>
      <c r="H9" s="67"/>
      <c r="I9" s="60" t="s">
        <v>40</v>
      </c>
      <c r="J9" s="61"/>
      <c r="K9" s="66">
        <f>+PL!I31</f>
        <v>45255</v>
      </c>
      <c r="L9" s="67"/>
      <c r="M9" s="60" t="s">
        <v>40</v>
      </c>
      <c r="N9" s="61"/>
      <c r="O9" s="66">
        <f>+PL!I4</f>
        <v>45210</v>
      </c>
      <c r="P9" s="67"/>
    </row>
    <row r="10" spans="2:19" x14ac:dyDescent="0.25">
      <c r="E10" s="60" t="s">
        <v>44</v>
      </c>
      <c r="F10" s="61"/>
      <c r="G10" s="66">
        <v>45274</v>
      </c>
      <c r="H10" s="67"/>
      <c r="I10" s="60" t="s">
        <v>44</v>
      </c>
      <c r="J10" s="61"/>
      <c r="K10" s="66">
        <v>45275</v>
      </c>
      <c r="L10" s="67"/>
      <c r="M10" s="60" t="s">
        <v>44</v>
      </c>
      <c r="N10" s="61"/>
      <c r="O10" s="66">
        <v>45276</v>
      </c>
      <c r="P10" s="67"/>
    </row>
    <row r="11" spans="2:19" x14ac:dyDescent="0.25">
      <c r="E11" s="60" t="s">
        <v>41</v>
      </c>
      <c r="F11" s="61"/>
      <c r="G11" s="66">
        <f>+G9+731</f>
        <v>45941</v>
      </c>
      <c r="H11" s="67"/>
      <c r="I11" s="60" t="s">
        <v>41</v>
      </c>
      <c r="J11" s="61"/>
      <c r="K11" s="66">
        <f>+K9+731</f>
        <v>45986</v>
      </c>
      <c r="L11" s="67"/>
      <c r="M11" s="60" t="s">
        <v>41</v>
      </c>
      <c r="N11" s="61"/>
      <c r="O11" s="66">
        <f>+O9+731</f>
        <v>45941</v>
      </c>
      <c r="P11" s="67"/>
    </row>
    <row r="12" spans="2:19" ht="15.75" thickBot="1" x14ac:dyDescent="0.3">
      <c r="E12" s="62" t="s">
        <v>39</v>
      </c>
      <c r="F12" s="63"/>
      <c r="G12" s="64">
        <f>+H8/F8</f>
        <v>0.97877652933832704</v>
      </c>
      <c r="H12" s="65"/>
      <c r="I12" s="62" t="s">
        <v>39</v>
      </c>
      <c r="J12" s="63"/>
      <c r="K12" s="64">
        <f>+L8/J8</f>
        <v>0.97903822441430333</v>
      </c>
      <c r="L12" s="65"/>
      <c r="M12" s="62" t="s">
        <v>39</v>
      </c>
      <c r="N12" s="63"/>
      <c r="O12" s="68">
        <f>+P8/N8</f>
        <v>0.979539641943734</v>
      </c>
      <c r="P12" s="69"/>
    </row>
  </sheetData>
  <mergeCells count="34">
    <mergeCell ref="M12:N12"/>
    <mergeCell ref="O12:P12"/>
    <mergeCell ref="K12:L12"/>
    <mergeCell ref="I12:J12"/>
    <mergeCell ref="K11:L11"/>
    <mergeCell ref="I11:J11"/>
    <mergeCell ref="O11:P11"/>
    <mergeCell ref="M11:N11"/>
    <mergeCell ref="M9:N9"/>
    <mergeCell ref="O9:P9"/>
    <mergeCell ref="K9:L9"/>
    <mergeCell ref="E9:F9"/>
    <mergeCell ref="E10:F10"/>
    <mergeCell ref="G9:H9"/>
    <mergeCell ref="I9:J9"/>
    <mergeCell ref="K10:L10"/>
    <mergeCell ref="I10:J10"/>
    <mergeCell ref="O10:P10"/>
    <mergeCell ref="M10:N10"/>
    <mergeCell ref="E11:F11"/>
    <mergeCell ref="E12:F12"/>
    <mergeCell ref="G12:H12"/>
    <mergeCell ref="G11:H11"/>
    <mergeCell ref="G10:H10"/>
    <mergeCell ref="M1:P1"/>
    <mergeCell ref="M2:N2"/>
    <mergeCell ref="O2:P2"/>
    <mergeCell ref="C1:D2"/>
    <mergeCell ref="G2:H2"/>
    <mergeCell ref="E2:F2"/>
    <mergeCell ref="E1:H1"/>
    <mergeCell ref="I1:L1"/>
    <mergeCell ref="I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</vt:lpstr>
      <vt:lpstr>Resumen PL</vt:lpstr>
      <vt:lpstr>RESUMEN</vt:lpstr>
      <vt:lpstr>PL!Área_de_impresión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MERYLUZ SILVA</dc:creator>
  <cp:lastModifiedBy>Ruby Munayco (OSF-PAI)</cp:lastModifiedBy>
  <cp:lastPrinted>2023-12-14T21:56:59Z</cp:lastPrinted>
  <dcterms:created xsi:type="dcterms:W3CDTF">2023-12-12T22:58:31Z</dcterms:created>
  <dcterms:modified xsi:type="dcterms:W3CDTF">2023-12-15T14:51:46Z</dcterms:modified>
</cp:coreProperties>
</file>