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unzueta_plx_com_pe/Documents/1. ESCRITORIO 2024/Oceano Corp/O. Corp/SERVICIOS ADMINISTRATIVOS/"/>
    </mc:Choice>
  </mc:AlternateContent>
  <xr:revisionPtr revIDLastSave="456" documentId="14_{7401175F-1D64-43B9-BFB9-9D23A4A25E03}" xr6:coauthVersionLast="47" xr6:coauthVersionMax="47" xr10:uidLastSave="{A75C8445-FD9B-403F-ABFB-AF5A4B3AF7E4}"/>
  <bookViews>
    <workbookView xWindow="828" yWindow="732" windowWidth="22932" windowHeight="9144" activeTab="1" xr2:uid="{762A7067-3A24-4A22-A1E3-F7A2112C173F}"/>
  </bookViews>
  <sheets>
    <sheet name="RESUMEN" sheetId="1" r:id="rId1"/>
    <sheet name="ALQUILERES" sheetId="2" r:id="rId2"/>
    <sheet name="MANTENIMIENTO" sheetId="3" r:id="rId3"/>
    <sheet name="LUZ" sheetId="6" r:id="rId4"/>
    <sheet name="SERV LIMPIEZA" sheetId="7" r:id="rId5"/>
    <sheet name="COMPRA DE CAFE" sheetId="5" r:id="rId6"/>
    <sheet name="ASESORIA EMPRESARIAL" sheetId="4" state="hidden" r:id="rId7"/>
  </sheets>
  <externalReferences>
    <externalReference r:id="rId8"/>
  </externalReferences>
  <definedNames>
    <definedName name="_xlnm._FilterDatabase" localSheetId="0" hidden="1">RESUMEN!$B$4:$H$9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D6" i="5"/>
  <c r="H10" i="3"/>
  <c r="C11" i="3"/>
  <c r="I5" i="2"/>
  <c r="I4" i="2"/>
  <c r="I7" i="2"/>
  <c r="C12" i="3"/>
  <c r="J12" i="3"/>
  <c r="C4" i="2" l="1"/>
  <c r="L8" i="1"/>
  <c r="K8" i="1" s="1"/>
  <c r="I6" i="7"/>
  <c r="H6" i="7"/>
  <c r="G6" i="7"/>
  <c r="I4" i="7"/>
  <c r="I5" i="7"/>
  <c r="H4" i="7"/>
  <c r="H5" i="7"/>
  <c r="G5" i="7"/>
  <c r="D4" i="7"/>
  <c r="D5" i="7"/>
  <c r="C6" i="7"/>
  <c r="C6" i="6"/>
  <c r="C6" i="3"/>
  <c r="C5" i="2"/>
  <c r="C6" i="2"/>
  <c r="D8" i="1" s="1"/>
  <c r="C8" i="1" s="1"/>
  <c r="B7" i="2"/>
  <c r="I10" i="6"/>
  <c r="C10" i="6" s="1"/>
  <c r="J11" i="3"/>
  <c r="C13" i="3"/>
  <c r="C10" i="7"/>
  <c r="C11" i="7" l="1"/>
  <c r="D6" i="7" s="1"/>
  <c r="C11" i="6"/>
  <c r="D6" i="6" s="1"/>
  <c r="I10" i="3"/>
  <c r="F5" i="2"/>
  <c r="D5" i="6" l="1"/>
  <c r="D4" i="6"/>
  <c r="D3" i="7"/>
  <c r="D3" i="6"/>
  <c r="J8" i="1" l="1"/>
  <c r="I8" i="1" s="1"/>
  <c r="G5" i="6"/>
  <c r="H5" i="6" s="1"/>
  <c r="I5" i="6" s="1"/>
  <c r="G3" i="7"/>
  <c r="H3" i="7" s="1"/>
  <c r="I3" i="7" s="1"/>
  <c r="L6" i="1"/>
  <c r="G4" i="7"/>
  <c r="L7" i="1"/>
  <c r="K7" i="1" s="1"/>
  <c r="G3" i="6"/>
  <c r="J6" i="1"/>
  <c r="G4" i="6"/>
  <c r="H4" i="6" s="1"/>
  <c r="I4" i="6" s="1"/>
  <c r="J7" i="1"/>
  <c r="I7" i="1" s="1"/>
  <c r="C6" i="5"/>
  <c r="D5" i="5"/>
  <c r="N6" i="1" s="1"/>
  <c r="D4" i="5"/>
  <c r="N7" i="1" s="1"/>
  <c r="M7" i="1" s="1"/>
  <c r="K6" i="1" l="1"/>
  <c r="L9" i="1"/>
  <c r="I6" i="1"/>
  <c r="J9" i="1"/>
  <c r="H3" i="6"/>
  <c r="G6" i="6"/>
  <c r="M6" i="1"/>
  <c r="N9" i="1"/>
  <c r="H5" i="2"/>
  <c r="H4" i="2"/>
  <c r="D21" i="4"/>
  <c r="I3" i="6" l="1"/>
  <c r="I6" i="6" s="1"/>
  <c r="H6" i="6"/>
  <c r="J10" i="3"/>
  <c r="D24" i="4"/>
  <c r="H17" i="4"/>
  <c r="H14" i="4" s="1"/>
  <c r="I14" i="4" s="1"/>
  <c r="C4" i="4" s="1"/>
  <c r="G17" i="4"/>
  <c r="F17" i="4"/>
  <c r="F16" i="4" s="1"/>
  <c r="E17" i="4"/>
  <c r="D17" i="4"/>
  <c r="D15" i="4" s="1"/>
  <c r="C17" i="4"/>
  <c r="H15" i="4"/>
  <c r="H12" i="4"/>
  <c r="F12" i="4"/>
  <c r="D12" i="4"/>
  <c r="B11" i="4"/>
  <c r="C10" i="3" l="1"/>
  <c r="C14" i="3" s="1"/>
  <c r="D6" i="3" s="1"/>
  <c r="D4" i="3" s="1"/>
  <c r="F15" i="4"/>
  <c r="I15" i="4" s="1"/>
  <c r="C5" i="4" s="1"/>
  <c r="D4" i="4"/>
  <c r="E4" i="4" s="1"/>
  <c r="F13" i="4"/>
  <c r="I13" i="4" s="1"/>
  <c r="H16" i="4"/>
  <c r="I16" i="4" s="1"/>
  <c r="C6" i="4" s="1"/>
  <c r="D5" i="3" l="1"/>
  <c r="H8" i="1" s="1"/>
  <c r="G8" i="1" s="1"/>
  <c r="F4" i="4"/>
  <c r="G4" i="4"/>
  <c r="D5" i="4"/>
  <c r="E5" i="4" s="1"/>
  <c r="D6" i="4"/>
  <c r="E6" i="4" s="1"/>
  <c r="I17" i="4"/>
  <c r="C3" i="4"/>
  <c r="G5" i="3" l="1"/>
  <c r="H5" i="3" s="1"/>
  <c r="I5" i="3" s="1"/>
  <c r="F6" i="4"/>
  <c r="G6" i="4"/>
  <c r="F5" i="4"/>
  <c r="G5" i="4"/>
  <c r="C7" i="4"/>
  <c r="D3" i="4"/>
  <c r="D7" i="4" s="1"/>
  <c r="E3" i="4" l="1"/>
  <c r="F3" i="4" l="1"/>
  <c r="F7" i="4" s="1"/>
  <c r="G3" i="4"/>
  <c r="G7" i="4" s="1"/>
  <c r="E7" i="4"/>
  <c r="F4" i="2" l="1"/>
  <c r="F7" i="1"/>
  <c r="E7" i="1" s="1"/>
  <c r="F6" i="1" l="1"/>
  <c r="G7" i="2"/>
  <c r="E7" i="2"/>
  <c r="F9" i="1" l="1"/>
  <c r="E6" i="1"/>
  <c r="D7" i="1"/>
  <c r="C7" i="1" s="1"/>
  <c r="D6" i="1" l="1"/>
  <c r="C6" i="1" l="1"/>
  <c r="D9" i="1"/>
  <c r="D3" i="3"/>
  <c r="G3" i="3" s="1"/>
  <c r="G4" i="3"/>
  <c r="H4" i="3" s="1"/>
  <c r="I4" i="3" s="1"/>
  <c r="G6" i="3" l="1"/>
  <c r="H7" i="1"/>
  <c r="G7" i="1" s="1"/>
  <c r="H6" i="1"/>
  <c r="H3" i="3"/>
  <c r="I3" i="3" l="1"/>
  <c r="I6" i="3" s="1"/>
  <c r="H6" i="3"/>
  <c r="G6" i="1"/>
  <c r="H9" i="1"/>
</calcChain>
</file>

<file path=xl/sharedStrings.xml><?xml version="1.0" encoding="utf-8"?>
<sst xmlns="http://schemas.openxmlformats.org/spreadsheetml/2006/main" count="137" uniqueCount="63">
  <si>
    <t>OS</t>
  </si>
  <si>
    <t>ALQUILER DE OFICINA</t>
  </si>
  <si>
    <t>ALQUILER DE ESTACIONAMIENTOS Y DEPOSITO</t>
  </si>
  <si>
    <t>MANTENIMIENTO DE OFICINA</t>
  </si>
  <si>
    <t>SERVICIO DE ENERGIA ELECTRICA</t>
  </si>
  <si>
    <t>SERVICIO DE LIMPIEZA</t>
  </si>
  <si>
    <t>COMPRA DE CAFÉ</t>
  </si>
  <si>
    <t>SUBTOTAL</t>
  </si>
  <si>
    <t>TOTAL</t>
  </si>
  <si>
    <t>PORT LOGISTICS</t>
  </si>
  <si>
    <t>OCEANO SEAFOOD</t>
  </si>
  <si>
    <t>OCEANO FISHING SERVICES</t>
  </si>
  <si>
    <t>BLUEFISH PERU</t>
  </si>
  <si>
    <t>TOTALES</t>
  </si>
  <si>
    <t>***Precios incluyen IGV</t>
  </si>
  <si>
    <t>En dólares</t>
  </si>
  <si>
    <t>EMPRESAS</t>
  </si>
  <si>
    <t>PORCENTAJE</t>
  </si>
  <si>
    <t>OFICINA 4TO (PROTECTA)</t>
  </si>
  <si>
    <t>TOTAL ESTACIONAMIENTOS Y DEPOSITOS</t>
  </si>
  <si>
    <t>Total</t>
  </si>
  <si>
    <t>Empresa</t>
  </si>
  <si>
    <t>Porcentaje</t>
  </si>
  <si>
    <t>PISO 4</t>
  </si>
  <si>
    <t>SUB TOTAL</t>
  </si>
  <si>
    <t>IGV</t>
  </si>
  <si>
    <t>Total pagado</t>
  </si>
  <si>
    <t>igv</t>
  </si>
  <si>
    <t>Total a refacturar</t>
  </si>
  <si>
    <t>ÁREAS COMUNES EDIFICIO OMEGA (AGUA, VIGILANCIA, ADM EDIFICIO, OTROS)</t>
  </si>
  <si>
    <t>SERVICIO DE ELECTRICIDAD</t>
  </si>
  <si>
    <t>SERVICIO DE LIMPIEZA (2 personas) / SEDE SURCO</t>
  </si>
  <si>
    <t>FACT / PROVEEDOR</t>
  </si>
  <si>
    <t>MONTO</t>
  </si>
  <si>
    <t>OBSERVACIONES</t>
  </si>
  <si>
    <t>COMPAÑIAS</t>
  </si>
  <si>
    <t>NETO</t>
  </si>
  <si>
    <t>DETRACCIONES</t>
  </si>
  <si>
    <t xml:space="preserve"> </t>
  </si>
  <si>
    <t>FALTA LO DE FEBRERO</t>
  </si>
  <si>
    <t>FRACCIONAMIENTO DE IMPUESTOS</t>
  </si>
  <si>
    <t>CONCEPTO</t>
  </si>
  <si>
    <t>FRACCIONAMIENTO SUNAT</t>
  </si>
  <si>
    <t>IMPLEMENTACION DE OFICINA PISO 4</t>
  </si>
  <si>
    <t>IMPLEMENTACION DE OFICINA PISO 11</t>
  </si>
  <si>
    <t>TOTAL A DISTRIBUIR - ASESORIA EMPRESARIAL</t>
  </si>
  <si>
    <t>ESTACIONAMIENTOS 14-15-16-17 ($ 400.00)</t>
  </si>
  <si>
    <t>ESTACIONAMIENTOS 19 - 20 Y DEPOSITO 103 ($ 340.00)</t>
  </si>
  <si>
    <t>NOVIEMBRE</t>
  </si>
  <si>
    <t>F001-XXX - OFOODS</t>
  </si>
  <si>
    <t>DICIEMBRE</t>
  </si>
  <si>
    <t>OK 01/12</t>
  </si>
  <si>
    <t>UTILES DE ASEO</t>
  </si>
  <si>
    <t>PROVEEDOR IWI F004-22731</t>
  </si>
  <si>
    <t>OK 05/12</t>
  </si>
  <si>
    <t>FACTURA E001-1612</t>
  </si>
  <si>
    <t>OK 10/12</t>
  </si>
  <si>
    <t>PROVEEDOR EDIFICIO OMEGA: RM83-1794 / RM83-1800</t>
  </si>
  <si>
    <t>FT. F001-917 - NOMADA</t>
  </si>
  <si>
    <t>FT. F332-0075783 - BRITTS</t>
  </si>
  <si>
    <t>OK 18/12</t>
  </si>
  <si>
    <t>RECIBOS LUZ: 632531, 632502, 632503</t>
  </si>
  <si>
    <t>REFERENCIA F004-11298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</si>
</sst>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&quot;S/.&quot;#,##0.00"/>
    <numFmt numFmtId="165" formatCode="[$$-340A]#,##0.00"/>
    <numFmt numFmtId="166" formatCode="_ * #,##0.00_ ;_ * \-#,##0.00_ ;_ * &quot;-&quot;??_ ;_ @_ "/>
    <numFmt numFmtId="167" formatCode="0.000"/>
    <numFmt numFmtId="168" formatCode="#,##0.000"/>
    <numFmt numFmtId="169" formatCode="_-* #,##0.0000_-;\-* #,##0.0000_-;_-* &quot;-&quot;??_-;_-@_-"/>
    <numFmt numFmtId="170" formatCode="[$$-540A]#,##0.00_ ;\-[$$-540A]#,##0.00\ "/>
    <numFmt numFmtId="171" formatCode="&quot;S/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9" fontId="6" fillId="4" borderId="5" xfId="2" applyFont="1" applyFill="1" applyBorder="1" applyAlignment="1">
      <alignment horizontal="center" vertical="top"/>
    </xf>
    <xf numFmtId="4" fontId="6" fillId="4" borderId="6" xfId="0" applyNumberFormat="1" applyFont="1" applyFill="1" applyBorder="1" applyAlignment="1">
      <alignment horizontal="center" vertical="top"/>
    </xf>
    <xf numFmtId="0" fontId="0" fillId="4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/>
    <xf numFmtId="9" fontId="0" fillId="3" borderId="8" xfId="2" applyFont="1" applyFill="1" applyBorder="1" applyAlignment="1">
      <alignment horizontal="center" vertical="top"/>
    </xf>
    <xf numFmtId="4" fontId="0" fillId="3" borderId="9" xfId="0" applyNumberFormat="1" applyFill="1" applyBorder="1" applyAlignment="1">
      <alignment horizontal="center"/>
    </xf>
    <xf numFmtId="43" fontId="0" fillId="0" borderId="0" xfId="1" applyFont="1"/>
    <xf numFmtId="4" fontId="0" fillId="0" borderId="0" xfId="0" applyNumberFormat="1"/>
    <xf numFmtId="17" fontId="2" fillId="0" borderId="0" xfId="0" quotePrefix="1" applyNumberFormat="1" applyFont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0" fillId="0" borderId="0" xfId="0" applyNumberFormat="1"/>
    <xf numFmtId="164" fontId="0" fillId="0" borderId="10" xfId="0" applyNumberFormat="1" applyBorder="1" applyAlignment="1">
      <alignment horizontal="center"/>
    </xf>
    <xf numFmtId="0" fontId="8" fillId="7" borderId="1" xfId="0" applyFont="1" applyFill="1" applyBorder="1"/>
    <xf numFmtId="4" fontId="0" fillId="0" borderId="10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" fontId="0" fillId="4" borderId="0" xfId="0" applyNumberFormat="1" applyFill="1"/>
    <xf numFmtId="9" fontId="5" fillId="4" borderId="5" xfId="0" applyNumberFormat="1" applyFont="1" applyFill="1" applyBorder="1" applyAlignment="1">
      <alignment horizontal="center" vertical="center"/>
    </xf>
    <xf numFmtId="166" fontId="0" fillId="4" borderId="6" xfId="3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166" fontId="0" fillId="4" borderId="4" xfId="3" applyFont="1" applyFill="1" applyBorder="1" applyAlignment="1">
      <alignment horizontal="right"/>
    </xf>
    <xf numFmtId="4" fontId="0" fillId="4" borderId="10" xfId="0" applyNumberFormat="1" applyFill="1" applyBorder="1" applyAlignment="1">
      <alignment horizontal="right"/>
    </xf>
    <xf numFmtId="0" fontId="3" fillId="6" borderId="14" xfId="0" applyFont="1" applyFill="1" applyBorder="1" applyAlignment="1">
      <alignment horizontal="center"/>
    </xf>
    <xf numFmtId="9" fontId="3" fillId="6" borderId="14" xfId="0" applyNumberFormat="1" applyFont="1" applyFill="1" applyBorder="1" applyAlignment="1">
      <alignment horizontal="center" vertical="center"/>
    </xf>
    <xf numFmtId="166" fontId="0" fillId="4" borderId="15" xfId="3" applyFont="1" applyFill="1" applyBorder="1" applyAlignment="1">
      <alignment horizontal="right"/>
    </xf>
    <xf numFmtId="166" fontId="0" fillId="4" borderId="14" xfId="3" applyFont="1" applyFill="1" applyBorder="1" applyAlignment="1">
      <alignment horizontal="right"/>
    </xf>
    <xf numFmtId="166" fontId="0" fillId="4" borderId="11" xfId="3" applyFont="1" applyFill="1" applyBorder="1" applyAlignment="1">
      <alignment horizontal="right"/>
    </xf>
    <xf numFmtId="166" fontId="0" fillId="4" borderId="10" xfId="3" applyFont="1" applyFill="1" applyBorder="1" applyAlignment="1">
      <alignment horizontal="right"/>
    </xf>
    <xf numFmtId="43" fontId="0" fillId="0" borderId="0" xfId="0" applyNumberFormat="1"/>
    <xf numFmtId="0" fontId="2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left" indent="1"/>
    </xf>
    <xf numFmtId="4" fontId="4" fillId="0" borderId="0" xfId="0" applyNumberFormat="1" applyFont="1" applyAlignment="1">
      <alignment horizontal="center"/>
    </xf>
    <xf numFmtId="43" fontId="1" fillId="0" borderId="0" xfId="1" applyFont="1"/>
    <xf numFmtId="164" fontId="2" fillId="0" borderId="10" xfId="0" applyNumberFormat="1" applyFont="1" applyBorder="1" applyAlignment="1">
      <alignment horizontal="center"/>
    </xf>
    <xf numFmtId="4" fontId="3" fillId="9" borderId="2" xfId="0" applyNumberFormat="1" applyFont="1" applyFill="1" applyBorder="1" applyAlignment="1">
      <alignment horizontal="center"/>
    </xf>
    <xf numFmtId="9" fontId="0" fillId="4" borderId="5" xfId="2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9" fontId="3" fillId="9" borderId="8" xfId="2" applyFont="1" applyFill="1" applyBorder="1" applyAlignment="1">
      <alignment horizontal="center" vertical="top"/>
    </xf>
    <xf numFmtId="4" fontId="3" fillId="9" borderId="9" xfId="0" applyNumberFormat="1" applyFont="1" applyFill="1" applyBorder="1" applyAlignment="1">
      <alignment horizontal="center"/>
    </xf>
    <xf numFmtId="9" fontId="3" fillId="5" borderId="8" xfId="2" applyFont="1" applyFill="1" applyBorder="1" applyAlignment="1">
      <alignment horizontal="center"/>
    </xf>
    <xf numFmtId="4" fontId="3" fillId="5" borderId="9" xfId="0" applyNumberFormat="1" applyFont="1" applyFill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0" fontId="3" fillId="10" borderId="10" xfId="0" applyFont="1" applyFill="1" applyBorder="1" applyAlignment="1">
      <alignment horizontal="left"/>
    </xf>
    <xf numFmtId="0" fontId="3" fillId="11" borderId="10" xfId="0" applyFont="1" applyFill="1" applyBorder="1"/>
    <xf numFmtId="0" fontId="3" fillId="6" borderId="16" xfId="0" applyFont="1" applyFill="1" applyBorder="1"/>
    <xf numFmtId="0" fontId="7" fillId="8" borderId="11" xfId="0" applyFont="1" applyFill="1" applyBorder="1"/>
    <xf numFmtId="0" fontId="7" fillId="8" borderId="10" xfId="0" applyFont="1" applyFill="1" applyBorder="1"/>
    <xf numFmtId="4" fontId="0" fillId="4" borderId="10" xfId="0" applyNumberFormat="1" applyFill="1" applyBorder="1"/>
    <xf numFmtId="4" fontId="0" fillId="4" borderId="16" xfId="0" applyNumberFormat="1" applyFill="1" applyBorder="1"/>
    <xf numFmtId="4" fontId="0" fillId="4" borderId="11" xfId="0" applyNumberFormat="1" applyFill="1" applyBorder="1"/>
    <xf numFmtId="0" fontId="0" fillId="4" borderId="0" xfId="0" applyFill="1"/>
    <xf numFmtId="0" fontId="0" fillId="4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1" xfId="0" applyNumberFormat="1" applyBorder="1"/>
    <xf numFmtId="0" fontId="7" fillId="0" borderId="0" xfId="0" applyFont="1"/>
    <xf numFmtId="0" fontId="5" fillId="4" borderId="17" xfId="0" applyFont="1" applyFill="1" applyBorder="1" applyAlignment="1">
      <alignment vertical="center"/>
    </xf>
    <xf numFmtId="4" fontId="0" fillId="0" borderId="16" xfId="0" applyNumberFormat="1" applyBorder="1"/>
    <xf numFmtId="4" fontId="0" fillId="0" borderId="18" xfId="0" applyNumberFormat="1" applyBorder="1"/>
    <xf numFmtId="0" fontId="0" fillId="0" borderId="19" xfId="0" applyBorder="1"/>
    <xf numFmtId="4" fontId="0" fillId="0" borderId="19" xfId="0" applyNumberFormat="1" applyBorder="1"/>
    <xf numFmtId="0" fontId="3" fillId="4" borderId="0" xfId="0" applyFont="1" applyFill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17" fontId="7" fillId="8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4" fontId="0" fillId="0" borderId="16" xfId="0" applyNumberFormat="1" applyBorder="1" applyAlignment="1">
      <alignment horizontal="center"/>
    </xf>
    <xf numFmtId="4" fontId="0" fillId="0" borderId="26" xfId="0" applyNumberFormat="1" applyBorder="1"/>
    <xf numFmtId="0" fontId="0" fillId="0" borderId="17" xfId="0" applyBorder="1" applyAlignment="1">
      <alignment horizontal="left"/>
    </xf>
    <xf numFmtId="4" fontId="0" fillId="0" borderId="6" xfId="0" applyNumberFormat="1" applyBorder="1" applyAlignment="1">
      <alignment horizontal="center"/>
    </xf>
    <xf numFmtId="4" fontId="0" fillId="8" borderId="6" xfId="0" applyNumberFormat="1" applyFill="1" applyBorder="1" applyAlignment="1">
      <alignment horizontal="center"/>
    </xf>
    <xf numFmtId="0" fontId="0" fillId="0" borderId="27" xfId="0" applyBorder="1" applyAlignment="1">
      <alignment horizontal="left"/>
    </xf>
    <xf numFmtId="9" fontId="0" fillId="0" borderId="13" xfId="2" applyFont="1" applyBorder="1" applyAlignment="1">
      <alignment horizontal="center" vertical="center"/>
    </xf>
    <xf numFmtId="0" fontId="3" fillId="6" borderId="28" xfId="0" applyFont="1" applyFill="1" applyBorder="1" applyAlignment="1">
      <alignment horizontal="center"/>
    </xf>
    <xf numFmtId="4" fontId="6" fillId="0" borderId="29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0" fillId="0" borderId="31" xfId="0" applyNumberFormat="1" applyBorder="1"/>
    <xf numFmtId="0" fontId="3" fillId="6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167" fontId="0" fillId="0" borderId="0" xfId="0" applyNumberFormat="1"/>
    <xf numFmtId="9" fontId="6" fillId="0" borderId="5" xfId="2" applyFont="1" applyFill="1" applyBorder="1" applyAlignment="1">
      <alignment horizontal="center" vertical="top"/>
    </xf>
    <xf numFmtId="168" fontId="0" fillId="0" borderId="0" xfId="0" applyNumberFormat="1"/>
    <xf numFmtId="169" fontId="0" fillId="0" borderId="0" xfId="0" applyNumberFormat="1"/>
    <xf numFmtId="2" fontId="7" fillId="0" borderId="0" xfId="0" applyNumberFormat="1" applyFont="1"/>
    <xf numFmtId="165" fontId="0" fillId="8" borderId="6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0" fillId="6" borderId="9" xfId="0" applyNumberFormat="1" applyFont="1" applyFill="1" applyBorder="1" applyAlignment="1">
      <alignment horizontal="center"/>
    </xf>
    <xf numFmtId="44" fontId="0" fillId="0" borderId="10" xfId="4" applyFont="1" applyBorder="1" applyAlignment="1">
      <alignment horizontal="center"/>
    </xf>
    <xf numFmtId="4" fontId="3" fillId="9" borderId="3" xfId="0" applyNumberFormat="1" applyFont="1" applyFill="1" applyBorder="1" applyAlignment="1">
      <alignment horizontal="center" wrapText="1"/>
    </xf>
    <xf numFmtId="4" fontId="3" fillId="5" borderId="3" xfId="0" applyNumberFormat="1" applyFont="1" applyFill="1" applyBorder="1" applyAlignment="1">
      <alignment wrapText="1"/>
    </xf>
    <xf numFmtId="4" fontId="6" fillId="4" borderId="26" xfId="0" applyNumberFormat="1" applyFont="1" applyFill="1" applyBorder="1" applyAlignment="1">
      <alignment horizontal="center" vertical="top"/>
    </xf>
    <xf numFmtId="4" fontId="3" fillId="6" borderId="31" xfId="0" applyNumberFormat="1" applyFont="1" applyFill="1" applyBorder="1" applyAlignment="1">
      <alignment horizontal="center"/>
    </xf>
    <xf numFmtId="4" fontId="3" fillId="6" borderId="22" xfId="0" applyNumberFormat="1" applyFont="1" applyFill="1" applyBorder="1" applyAlignment="1">
      <alignment horizontal="center" wrapText="1"/>
    </xf>
    <xf numFmtId="1" fontId="0" fillId="0" borderId="0" xfId="0" applyNumberFormat="1"/>
    <xf numFmtId="4" fontId="4" fillId="0" borderId="0" xfId="0" applyNumberFormat="1" applyFont="1" applyAlignment="1">
      <alignment horizontal="left"/>
    </xf>
    <xf numFmtId="4" fontId="0" fillId="3" borderId="3" xfId="0" applyNumberForma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/>
    </xf>
    <xf numFmtId="170" fontId="0" fillId="0" borderId="10" xfId="0" applyNumberFormat="1" applyBorder="1"/>
    <xf numFmtId="171" fontId="0" fillId="0" borderId="10" xfId="0" applyNumberFormat="1" applyBorder="1" applyAlignment="1">
      <alignment horizontal="center"/>
    </xf>
    <xf numFmtId="0" fontId="6" fillId="12" borderId="10" xfId="0" applyFont="1" applyFill="1" applyBorder="1" applyAlignment="1">
      <alignment horizontal="center" vertical="center" wrapText="1"/>
    </xf>
    <xf numFmtId="165" fontId="2" fillId="8" borderId="10" xfId="0" applyNumberFormat="1" applyFont="1" applyFill="1" applyBorder="1" applyAlignment="1">
      <alignment horizontal="center"/>
    </xf>
    <xf numFmtId="164" fontId="2" fillId="8" borderId="10" xfId="0" applyNumberFormat="1" applyFont="1" applyFill="1" applyBorder="1" applyAlignment="1">
      <alignment horizontal="center"/>
    </xf>
    <xf numFmtId="44" fontId="2" fillId="8" borderId="10" xfId="4" applyFont="1" applyFill="1" applyBorder="1" applyAlignment="1">
      <alignment horizontal="center"/>
    </xf>
    <xf numFmtId="0" fontId="0" fillId="0" borderId="34" xfId="0" applyBorder="1" applyAlignment="1">
      <alignment horizontal="left" wrapText="1"/>
    </xf>
    <xf numFmtId="4" fontId="0" fillId="0" borderId="34" xfId="0" applyNumberFormat="1" applyBorder="1" applyAlignment="1">
      <alignment horizontal="right" vertical="center"/>
    </xf>
    <xf numFmtId="0" fontId="0" fillId="8" borderId="28" xfId="0" applyFill="1" applyBorder="1"/>
    <xf numFmtId="4" fontId="0" fillId="8" borderId="29" xfId="0" applyNumberFormat="1" applyFill="1" applyBorder="1"/>
    <xf numFmtId="164" fontId="2" fillId="4" borderId="10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right" wrapText="1"/>
    </xf>
    <xf numFmtId="0" fontId="0" fillId="0" borderId="35" xfId="0" applyBorder="1"/>
    <xf numFmtId="0" fontId="0" fillId="3" borderId="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4" fontId="0" fillId="0" borderId="36" xfId="0" applyNumberFormat="1" applyBorder="1"/>
    <xf numFmtId="4" fontId="2" fillId="0" borderId="0" xfId="0" applyNumberFormat="1" applyFont="1"/>
    <xf numFmtId="0" fontId="2" fillId="0" borderId="35" xfId="0" applyFont="1" applyBorder="1"/>
    <xf numFmtId="0" fontId="0" fillId="0" borderId="4" xfId="0" applyBorder="1" applyAlignment="1">
      <alignment horizontal="left" vertical="center"/>
    </xf>
    <xf numFmtId="9" fontId="6" fillId="0" borderId="5" xfId="2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9" fontId="6" fillId="4" borderId="13" xfId="2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9" fontId="0" fillId="3" borderId="8" xfId="2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1" fontId="4" fillId="4" borderId="0" xfId="0" applyNumberFormat="1" applyFont="1" applyFill="1"/>
    <xf numFmtId="0" fontId="6" fillId="0" borderId="10" xfId="0" applyFont="1" applyBorder="1" applyAlignment="1">
      <alignment wrapText="1"/>
    </xf>
    <xf numFmtId="0" fontId="8" fillId="0" borderId="0" xfId="0" applyFont="1"/>
    <xf numFmtId="4" fontId="6" fillId="0" borderId="10" xfId="0" applyNumberFormat="1" applyFont="1" applyBorder="1"/>
    <xf numFmtId="43" fontId="6" fillId="0" borderId="0" xfId="1" applyFont="1"/>
    <xf numFmtId="0" fontId="11" fillId="0" borderId="0" xfId="0" applyFont="1"/>
    <xf numFmtId="0" fontId="0" fillId="0" borderId="12" xfId="0" applyBorder="1" applyAlignment="1">
      <alignment horizontal="left"/>
    </xf>
    <xf numFmtId="9" fontId="6" fillId="0" borderId="13" xfId="2" applyFont="1" applyFill="1" applyBorder="1" applyAlignment="1">
      <alignment horizontal="center" vertical="top"/>
    </xf>
    <xf numFmtId="4" fontId="6" fillId="4" borderId="37" xfId="0" applyNumberFormat="1" applyFont="1" applyFill="1" applyBorder="1" applyAlignment="1">
      <alignment horizontal="center" vertical="top"/>
    </xf>
    <xf numFmtId="9" fontId="6" fillId="4" borderId="13" xfId="2" applyFont="1" applyFill="1" applyBorder="1" applyAlignment="1">
      <alignment horizontal="center" vertical="top"/>
    </xf>
    <xf numFmtId="9" fontId="0" fillId="4" borderId="13" xfId="2" applyFont="1" applyFill="1" applyBorder="1" applyAlignment="1">
      <alignment horizontal="center"/>
    </xf>
    <xf numFmtId="4" fontId="6" fillId="4" borderId="38" xfId="0" applyNumberFormat="1" applyFont="1" applyFill="1" applyBorder="1" applyAlignment="1">
      <alignment horizontal="center" vertical="top"/>
    </xf>
    <xf numFmtId="0" fontId="5" fillId="4" borderId="39" xfId="0" applyFont="1" applyFill="1" applyBorder="1" applyAlignment="1">
      <alignment vertical="center"/>
    </xf>
    <xf numFmtId="9" fontId="5" fillId="4" borderId="32" xfId="0" applyNumberFormat="1" applyFont="1" applyFill="1" applyBorder="1" applyAlignment="1">
      <alignment horizontal="center" vertical="center"/>
    </xf>
    <xf numFmtId="166" fontId="0" fillId="4" borderId="39" xfId="3" applyFont="1" applyFill="1" applyBorder="1" applyAlignment="1">
      <alignment horizontal="right"/>
    </xf>
    <xf numFmtId="43" fontId="2" fillId="0" borderId="0" xfId="0" applyNumberFormat="1" applyFont="1"/>
    <xf numFmtId="0" fontId="4" fillId="8" borderId="0" xfId="0" applyFont="1" applyFill="1"/>
    <xf numFmtId="0" fontId="6" fillId="12" borderId="16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 wrapText="1"/>
    </xf>
    <xf numFmtId="4" fontId="0" fillId="4" borderId="39" xfId="0" applyNumberForma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4" fillId="4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0" fillId="4" borderId="35" xfId="0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3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</cellXfs>
  <cellStyles count="5">
    <cellStyle name="Millares" xfId="1" builtinId="3"/>
    <cellStyle name="Millares 2" xfId="3" xr:uid="{C485ECCB-51F6-40F2-82F4-EB8AF8EC7B9D}"/>
    <cellStyle name="Moneda" xfId="4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USTENTOS - ASESORIA EMP.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899160</xdr:colOff>
      <xdr:row>25</xdr:row>
      <xdr:rowOff>121920</xdr:rowOff>
    </xdr:from>
    <xdr:to>
      <xdr:col>1</xdr:col>
      <xdr:colOff>2514600</xdr:colOff>
      <xdr:row>29</xdr:row>
      <xdr:rowOff>7620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FE528-8B8E-4EC5-99E4-90169F9BD876}"/>
            </a:ext>
          </a:extLst>
        </xdr:cNvPr>
        <xdr:cNvSpPr/>
      </xdr:nvSpPr>
      <xdr:spPr>
        <a:xfrm>
          <a:off x="1032510" y="4838700"/>
          <a:ext cx="161544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/>
            <a:t>SUSTENTOS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umpe-my.sharepoint.com/personal/jean_corsino_osf_pe/Documents/Escritorio/CALCULO%20DE%20INTERESES%20MENSUAL/2023/FEBRERO/QH%20CUADRO%20DE%20FACTURACION%20-%2002.2023.xlsx" TargetMode="External"/><Relationship Id="rId1" Type="http://schemas.openxmlformats.org/officeDocument/2006/relationships/externalLinkPath" Target="/personal/jorge_ramirez_osf_pe/Documents/Escritorio/FACTURACION/MAYO/OC/SERVICIOS/QH%20CUADRO%20DE%20FACTURACION%20-%200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TOTAL"/>
      <sheetName val="ASESORIA EMPRESARIAL"/>
      <sheetName val="ESTACIONAMIENTO"/>
      <sheetName val="MANTENIMIENTO"/>
      <sheetName val="SUSTENTOS - ASESORIA EMP."/>
      <sheetName val="SUSTENTO - MANT PISO 4"/>
      <sheetName val="Hoja1"/>
      <sheetName val="SUSTENTOS - MANT PISO 11"/>
      <sheetName val="SUSTENTOS - ALQUILER"/>
    </sheetNames>
    <sheetDataSet>
      <sheetData sheetId="0">
        <row r="3">
          <cell r="B3">
            <v>44958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ADE2-D943-45CD-935D-06B23177A116}">
  <sheetPr>
    <tabColor theme="2"/>
    <pageSetUpPr fitToPage="1"/>
  </sheetPr>
  <dimension ref="B3:N15"/>
  <sheetViews>
    <sheetView showGridLines="0" zoomScale="90" zoomScaleNormal="90" workbookViewId="0">
      <selection activeCell="D12" sqref="D12"/>
    </sheetView>
  </sheetViews>
  <sheetFormatPr baseColWidth="10" defaultColWidth="11.44140625" defaultRowHeight="14.4" x14ac:dyDescent="0.3"/>
  <cols>
    <col min="1" max="1" width="1.6640625" customWidth="1"/>
    <col min="2" max="2" width="25.33203125" bestFit="1" customWidth="1"/>
    <col min="3" max="14" width="13.6640625" customWidth="1"/>
  </cols>
  <sheetData>
    <row r="3" spans="2:14" x14ac:dyDescent="0.3">
      <c r="B3" s="15" t="s">
        <v>50</v>
      </c>
      <c r="C3" s="15"/>
    </row>
    <row r="4" spans="2:14" ht="53.4" customHeight="1" x14ac:dyDescent="0.3">
      <c r="B4" s="164" t="s">
        <v>0</v>
      </c>
      <c r="C4" s="163" t="s">
        <v>1</v>
      </c>
      <c r="D4" s="163"/>
      <c r="E4" s="163" t="s">
        <v>2</v>
      </c>
      <c r="F4" s="163"/>
      <c r="G4" s="163" t="s">
        <v>3</v>
      </c>
      <c r="H4" s="163"/>
      <c r="I4" s="161" t="s">
        <v>4</v>
      </c>
      <c r="J4" s="162"/>
      <c r="K4" s="161" t="s">
        <v>5</v>
      </c>
      <c r="L4" s="162"/>
      <c r="M4" s="161" t="s">
        <v>6</v>
      </c>
      <c r="N4" s="162"/>
    </row>
    <row r="5" spans="2:14" x14ac:dyDescent="0.3">
      <c r="B5" s="164"/>
      <c r="C5" s="119" t="s">
        <v>7</v>
      </c>
      <c r="D5" s="119" t="s">
        <v>8</v>
      </c>
      <c r="E5" s="119" t="s">
        <v>7</v>
      </c>
      <c r="F5" s="119" t="s">
        <v>8</v>
      </c>
      <c r="G5" s="119" t="s">
        <v>7</v>
      </c>
      <c r="H5" s="119" t="s">
        <v>8</v>
      </c>
      <c r="I5" s="119" t="s">
        <v>7</v>
      </c>
      <c r="J5" s="119" t="s">
        <v>8</v>
      </c>
      <c r="K5" s="119" t="s">
        <v>7</v>
      </c>
      <c r="L5" s="119" t="s">
        <v>8</v>
      </c>
      <c r="M5" s="119" t="s">
        <v>7</v>
      </c>
      <c r="N5" s="119" t="s">
        <v>8</v>
      </c>
    </row>
    <row r="6" spans="2:14" x14ac:dyDescent="0.3">
      <c r="B6" s="16" t="s">
        <v>9</v>
      </c>
      <c r="C6" s="117">
        <f t="shared" ref="C6:C7" si="0">+D6/118%</f>
        <v>16857.144915254237</v>
      </c>
      <c r="D6" s="17">
        <f>+ALQUILERES!C4</f>
        <v>19891.431</v>
      </c>
      <c r="E6" s="17">
        <f>+F6/118%</f>
        <v>250</v>
      </c>
      <c r="F6" s="17">
        <f>+ALQUILERES!I4</f>
        <v>295</v>
      </c>
      <c r="G6" s="118">
        <f t="shared" ref="G6:G7" si="1">+H6/118%</f>
        <v>4123.3195677966096</v>
      </c>
      <c r="H6" s="21">
        <f>+MANTENIMIENTO!G3</f>
        <v>4865.5170899999994</v>
      </c>
      <c r="I6" s="21">
        <f t="shared" ref="I6:I7" si="2">+J6/118%</f>
        <v>3271.2162711864407</v>
      </c>
      <c r="J6" s="21">
        <f>+LUZ!D3</f>
        <v>3860.0351999999998</v>
      </c>
      <c r="K6" s="21">
        <f t="shared" ref="K6:K7" si="3">+L6/118%</f>
        <v>3290.3351694915259</v>
      </c>
      <c r="L6" s="21">
        <f>+'SERV LIMPIEZA'!D3</f>
        <v>3882.5955000000004</v>
      </c>
      <c r="M6" s="21">
        <f t="shared" ref="M6:M7" si="4">+N6/118%</f>
        <v>502.71186440677974</v>
      </c>
      <c r="N6" s="107">
        <f>+'COMPRA DE CAFE'!D5</f>
        <v>593.20000000000005</v>
      </c>
    </row>
    <row r="7" spans="2:14" x14ac:dyDescent="0.3">
      <c r="B7" s="16" t="s">
        <v>10</v>
      </c>
      <c r="C7" s="117">
        <f t="shared" si="0"/>
        <v>4013.6059322033902</v>
      </c>
      <c r="D7" s="17">
        <f>+ALQUILERES!C5</f>
        <v>4736.0550000000003</v>
      </c>
      <c r="E7" s="17">
        <f t="shared" ref="E7" si="5">+F7/118%</f>
        <v>490.00000000000006</v>
      </c>
      <c r="F7" s="17">
        <f>+ALQUILERES!I5</f>
        <v>578.20000000000005</v>
      </c>
      <c r="G7" s="118">
        <f t="shared" si="1"/>
        <v>981.74275423728795</v>
      </c>
      <c r="H7" s="21">
        <f>+MANTENIMIENTO!G4</f>
        <v>1158.4564499999997</v>
      </c>
      <c r="I7" s="21">
        <f t="shared" si="2"/>
        <v>778.86101694915249</v>
      </c>
      <c r="J7" s="21">
        <f>+LUZ!D4</f>
        <v>919.05599999999993</v>
      </c>
      <c r="K7" s="21">
        <f t="shared" si="3"/>
        <v>783.41313559322043</v>
      </c>
      <c r="L7" s="21">
        <f>+'SERV LIMPIEZA'!D4</f>
        <v>924.42750000000001</v>
      </c>
      <c r="M7" s="21">
        <f t="shared" si="4"/>
        <v>502.71186440677974</v>
      </c>
      <c r="N7" s="107">
        <f>+'COMPRA DE CAFE'!D4</f>
        <v>593.20000000000005</v>
      </c>
    </row>
    <row r="8" spans="2:14" x14ac:dyDescent="0.3">
      <c r="B8" s="16" t="s">
        <v>12</v>
      </c>
      <c r="C8" s="117">
        <f>+D8/118%</f>
        <v>5886.6220338983057</v>
      </c>
      <c r="D8" s="17">
        <f>+ALQUILERES!C6</f>
        <v>6946.2139999999999</v>
      </c>
      <c r="E8" s="17"/>
      <c r="F8" s="17"/>
      <c r="G8" s="118">
        <f>+H8/118%</f>
        <v>1439.8893728813557</v>
      </c>
      <c r="H8" s="21">
        <f>+MANTENIMIENTO!D5</f>
        <v>1699.0694599999997</v>
      </c>
      <c r="I8" s="21">
        <f>+J8/118%</f>
        <v>1142.3294915254237</v>
      </c>
      <c r="J8" s="21">
        <f>+LUZ!D5</f>
        <v>1347.9487999999999</v>
      </c>
      <c r="K8" s="21">
        <f>+L8/118%</f>
        <v>1149.0059322033899</v>
      </c>
      <c r="L8" s="21">
        <f>+'SERV LIMPIEZA'!D5</f>
        <v>1355.827</v>
      </c>
      <c r="M8" s="21"/>
      <c r="N8" s="107"/>
    </row>
    <row r="9" spans="2:14" x14ac:dyDescent="0.3">
      <c r="B9" s="18" t="s">
        <v>13</v>
      </c>
      <c r="C9" s="18"/>
      <c r="D9" s="120">
        <f>SUM(D6:D8)</f>
        <v>31573.7</v>
      </c>
      <c r="E9" s="19"/>
      <c r="F9" s="120">
        <f>SUM(F6:F7)</f>
        <v>873.2</v>
      </c>
      <c r="G9" s="19"/>
      <c r="H9" s="121">
        <f>SUM(H6:H8)</f>
        <v>7723.0429999999988</v>
      </c>
      <c r="I9" s="127"/>
      <c r="J9" s="121">
        <f>+SUM(J6:J8)</f>
        <v>6127.04</v>
      </c>
      <c r="K9" s="127"/>
      <c r="L9" s="121">
        <f>+SUM(L6:L8)</f>
        <v>6162.85</v>
      </c>
      <c r="M9" s="50"/>
      <c r="N9" s="122">
        <f>SUM(N6:N7)</f>
        <v>1186.4000000000001</v>
      </c>
    </row>
    <row r="11" spans="2:14" x14ac:dyDescent="0.3">
      <c r="B11" t="s">
        <v>14</v>
      </c>
    </row>
    <row r="14" spans="2:14" x14ac:dyDescent="0.3"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4" ht="14.4" customHeight="1" x14ac:dyDescent="0.3">
      <c r="B15" s="43"/>
      <c r="N15" s="20"/>
    </row>
  </sheetData>
  <mergeCells count="7">
    <mergeCell ref="M4:N4"/>
    <mergeCell ref="I4:J4"/>
    <mergeCell ref="K4:L4"/>
    <mergeCell ref="C4:D4"/>
    <mergeCell ref="B4:B5"/>
    <mergeCell ref="E4:F4"/>
    <mergeCell ref="G4:H4"/>
  </mergeCells>
  <pageMargins left="0.7" right="0.7" top="0.75" bottom="0.75" header="0.3" footer="0.3"/>
  <pageSetup paperSize="9" scale="60" orientation="landscape" r:id="rId1"/>
  <ignoredErrors>
    <ignoredError sqref="D6:D7 F6:F7 H6: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BAC6-D5B1-4E2E-9A44-1CCB59E72C15}">
  <sheetPr>
    <tabColor rgb="FF002060"/>
    <pageSetUpPr fitToPage="1"/>
  </sheetPr>
  <dimension ref="A1:L14"/>
  <sheetViews>
    <sheetView showGridLines="0" tabSelected="1" workbookViewId="0">
      <pane xSplit="1" topLeftCell="B1" activePane="topRight" state="frozen"/>
      <selection pane="topRight" activeCell="A10" sqref="A10"/>
    </sheetView>
  </sheetViews>
  <sheetFormatPr baseColWidth="10" defaultColWidth="11.44140625" defaultRowHeight="14.4" x14ac:dyDescent="0.3"/>
  <cols>
    <col min="1" max="1" width="25.6640625" customWidth="1"/>
    <col min="2" max="2" width="13.44140625" customWidth="1"/>
    <col min="3" max="3" width="16.5546875" customWidth="1"/>
    <col min="4" max="4" width="1.88671875" customWidth="1"/>
    <col min="5" max="5" width="13.33203125" customWidth="1"/>
    <col min="6" max="6" width="25.33203125" customWidth="1"/>
    <col min="7" max="7" width="13.44140625" customWidth="1"/>
    <col min="8" max="8" width="26" customWidth="1"/>
    <col min="9" max="9" width="24.109375" customWidth="1"/>
  </cols>
  <sheetData>
    <row r="1" spans="1:12" x14ac:dyDescent="0.3">
      <c r="A1" s="1" t="s">
        <v>15</v>
      </c>
      <c r="D1" s="67"/>
    </row>
    <row r="2" spans="1:12" ht="15" thickBot="1" x14ac:dyDescent="0.35">
      <c r="A2" s="43" t="s">
        <v>50</v>
      </c>
      <c r="D2" s="67"/>
    </row>
    <row r="3" spans="1:12" ht="43.2" x14ac:dyDescent="0.3">
      <c r="A3" s="2" t="s">
        <v>16</v>
      </c>
      <c r="B3" s="3" t="s">
        <v>17</v>
      </c>
      <c r="C3" s="115" t="s">
        <v>18</v>
      </c>
      <c r="D3" s="165"/>
      <c r="E3" s="51" t="s">
        <v>17</v>
      </c>
      <c r="F3" s="108" t="s">
        <v>46</v>
      </c>
      <c r="G3" s="116" t="s">
        <v>17</v>
      </c>
      <c r="H3" s="109" t="s">
        <v>47</v>
      </c>
      <c r="I3" s="112" t="s">
        <v>19</v>
      </c>
    </row>
    <row r="4" spans="1:12" x14ac:dyDescent="0.3">
      <c r="A4" s="8" t="s">
        <v>9</v>
      </c>
      <c r="B4" s="100">
        <v>0.63</v>
      </c>
      <c r="C4" s="7">
        <f>+$C$7*B4</f>
        <v>19891.431</v>
      </c>
      <c r="D4" s="166"/>
      <c r="E4" s="6">
        <v>0.2</v>
      </c>
      <c r="F4" s="7">
        <f>+$F$7*E4</f>
        <v>94.4</v>
      </c>
      <c r="G4" s="52">
        <v>0.5</v>
      </c>
      <c r="H4" s="7">
        <f>+$H$7*G4</f>
        <v>200.6</v>
      </c>
      <c r="I4" s="110">
        <f>+F4+H4</f>
        <v>295</v>
      </c>
    </row>
    <row r="5" spans="1:12" x14ac:dyDescent="0.3">
      <c r="A5" s="9" t="s">
        <v>10</v>
      </c>
      <c r="B5" s="100">
        <v>0.15</v>
      </c>
      <c r="C5" s="7">
        <f t="shared" ref="C5:C6" si="0">+$C$7*B5</f>
        <v>4736.0550000000003</v>
      </c>
      <c r="D5" s="166"/>
      <c r="E5" s="6">
        <v>0.8</v>
      </c>
      <c r="F5" s="7">
        <f>+$F$7*E5</f>
        <v>377.6</v>
      </c>
      <c r="G5" s="52">
        <v>0.5</v>
      </c>
      <c r="H5" s="7">
        <f>+$H$7*G5</f>
        <v>200.6</v>
      </c>
      <c r="I5" s="110">
        <f>+F5+H5</f>
        <v>578.20000000000005</v>
      </c>
    </row>
    <row r="6" spans="1:12" x14ac:dyDescent="0.3">
      <c r="A6" s="150" t="s">
        <v>12</v>
      </c>
      <c r="B6" s="151">
        <v>0.22</v>
      </c>
      <c r="C6" s="7">
        <f t="shared" si="0"/>
        <v>6946.2139999999999</v>
      </c>
      <c r="D6" s="166"/>
      <c r="E6" s="153"/>
      <c r="F6" s="152"/>
      <c r="G6" s="154"/>
      <c r="H6" s="152"/>
      <c r="I6" s="155"/>
    </row>
    <row r="7" spans="1:12" ht="15" thickBot="1" x14ac:dyDescent="0.35">
      <c r="A7" s="10" t="s">
        <v>20</v>
      </c>
      <c r="B7" s="11">
        <f>SUM(B4:B6)</f>
        <v>1</v>
      </c>
      <c r="C7" s="12">
        <v>31573.7</v>
      </c>
      <c r="D7" s="167"/>
      <c r="E7" s="54">
        <f>SUM(E4:E5)</f>
        <v>1</v>
      </c>
      <c r="F7" s="55">
        <v>472</v>
      </c>
      <c r="G7" s="56">
        <f>SUM(G4:G5)</f>
        <v>1</v>
      </c>
      <c r="H7" s="57">
        <v>401.2</v>
      </c>
      <c r="I7" s="111">
        <f>SUM(I4:I5)</f>
        <v>873.2</v>
      </c>
      <c r="J7" s="14"/>
      <c r="L7" s="14"/>
    </row>
    <row r="8" spans="1:12" x14ac:dyDescent="0.3">
      <c r="D8" s="67"/>
      <c r="L8" s="14"/>
    </row>
    <row r="9" spans="1:12" x14ac:dyDescent="0.3">
      <c r="A9" s="160" t="s">
        <v>62</v>
      </c>
      <c r="B9" s="67"/>
      <c r="D9" s="67"/>
      <c r="F9" s="13"/>
      <c r="H9" s="13"/>
      <c r="I9" s="13"/>
    </row>
    <row r="10" spans="1:12" x14ac:dyDescent="0.3">
      <c r="A10" s="149"/>
      <c r="B10" s="144"/>
      <c r="D10" s="67"/>
      <c r="F10" s="14"/>
      <c r="G10" s="113"/>
    </row>
    <row r="11" spans="1:12" x14ac:dyDescent="0.3">
      <c r="A11" s="1"/>
      <c r="B11" s="144"/>
      <c r="D11" s="67"/>
      <c r="F11" s="14"/>
      <c r="G11" s="113"/>
    </row>
    <row r="12" spans="1:12" x14ac:dyDescent="0.3">
      <c r="B12" s="113"/>
      <c r="F12" s="14"/>
      <c r="G12" s="113"/>
    </row>
    <row r="13" spans="1:12" x14ac:dyDescent="0.3">
      <c r="A13" s="43"/>
      <c r="B13" s="113"/>
      <c r="F13" s="14"/>
      <c r="G13" s="113"/>
    </row>
    <row r="14" spans="1:12" x14ac:dyDescent="0.3">
      <c r="F14" s="14"/>
      <c r="G14" s="113"/>
    </row>
  </sheetData>
  <mergeCells count="1">
    <mergeCell ref="D3:D7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5D4B-202E-467A-BEEE-3062501F3C15}">
  <sheetPr>
    <tabColor rgb="FF002060"/>
  </sheetPr>
  <dimension ref="B1:O19"/>
  <sheetViews>
    <sheetView showGridLines="0" topLeftCell="A6" workbookViewId="0">
      <selection activeCell="F10" sqref="F10:G10"/>
    </sheetView>
  </sheetViews>
  <sheetFormatPr baseColWidth="10" defaultColWidth="11.44140625" defaultRowHeight="14.4" x14ac:dyDescent="0.3"/>
  <cols>
    <col min="1" max="1" width="4.5546875" customWidth="1"/>
    <col min="2" max="2" width="46.6640625" customWidth="1"/>
    <col min="5" max="5" width="2.88671875" customWidth="1"/>
    <col min="6" max="6" width="47.33203125" customWidth="1"/>
    <col min="7" max="7" width="13.6640625" bestFit="1" customWidth="1"/>
    <col min="8" max="8" width="13.33203125" bestFit="1" customWidth="1"/>
    <col min="10" max="10" width="16.88671875" customWidth="1"/>
  </cols>
  <sheetData>
    <row r="1" spans="2:15" ht="15" thickBot="1" x14ac:dyDescent="0.35">
      <c r="B1" s="43" t="s">
        <v>50</v>
      </c>
    </row>
    <row r="2" spans="2:15" x14ac:dyDescent="0.3">
      <c r="B2" s="24" t="s">
        <v>21</v>
      </c>
      <c r="C2" s="25" t="s">
        <v>22</v>
      </c>
      <c r="D2" s="26" t="s">
        <v>23</v>
      </c>
      <c r="G2" s="27" t="s">
        <v>8</v>
      </c>
      <c r="H2" s="28" t="s">
        <v>24</v>
      </c>
      <c r="I2" s="29" t="s">
        <v>25</v>
      </c>
      <c r="J2" s="30"/>
      <c r="K2" s="30"/>
    </row>
    <row r="3" spans="2:15" x14ac:dyDescent="0.3">
      <c r="B3" s="5" t="s">
        <v>9</v>
      </c>
      <c r="C3" s="31">
        <v>0.63</v>
      </c>
      <c r="D3" s="32">
        <f>C3*$D$6</f>
        <v>4865.5170899999994</v>
      </c>
      <c r="G3" s="34">
        <f>+D3+F3</f>
        <v>4865.5170899999994</v>
      </c>
      <c r="H3" s="33">
        <f>G3/1.18</f>
        <v>4123.3195677966096</v>
      </c>
      <c r="I3" s="35">
        <f>H3*0.18</f>
        <v>742.19752220338967</v>
      </c>
      <c r="J3" s="30"/>
      <c r="K3" s="30"/>
    </row>
    <row r="4" spans="2:15" x14ac:dyDescent="0.3">
      <c r="B4" s="5" t="s">
        <v>10</v>
      </c>
      <c r="C4" s="31">
        <v>0.15</v>
      </c>
      <c r="D4" s="32">
        <f>C4*$D$6</f>
        <v>1158.4564499999997</v>
      </c>
      <c r="G4" s="34">
        <f>+D4+F4</f>
        <v>1158.4564499999997</v>
      </c>
      <c r="H4" s="33">
        <f>G4/1.18</f>
        <v>981.74275423728795</v>
      </c>
      <c r="I4" s="35">
        <f>H4*0.18</f>
        <v>176.71369576271184</v>
      </c>
      <c r="J4" s="30"/>
      <c r="K4" s="30"/>
    </row>
    <row r="5" spans="2:15" ht="15" thickBot="1" x14ac:dyDescent="0.35">
      <c r="B5" s="156" t="s">
        <v>12</v>
      </c>
      <c r="C5" s="157">
        <v>0.22</v>
      </c>
      <c r="D5" s="32">
        <f t="shared" ref="D5" si="0">C5*$D$6</f>
        <v>1699.0694599999997</v>
      </c>
      <c r="G5" s="158">
        <f>+D5</f>
        <v>1699.0694599999997</v>
      </c>
      <c r="H5" s="33">
        <f>+G5/1.18</f>
        <v>1439.8893728813557</v>
      </c>
      <c r="I5" s="35">
        <f>+H5*0.18</f>
        <v>259.180087118644</v>
      </c>
      <c r="J5" s="30"/>
      <c r="K5" s="30"/>
    </row>
    <row r="6" spans="2:15" ht="15" thickBot="1" x14ac:dyDescent="0.35">
      <c r="B6" s="36" t="s">
        <v>20</v>
      </c>
      <c r="C6" s="37">
        <f>SUM(C3:C5)</f>
        <v>1</v>
      </c>
      <c r="D6" s="38">
        <f>C14</f>
        <v>7723.0429999999988</v>
      </c>
      <c r="E6" s="14"/>
      <c r="G6" s="39">
        <f>SUM(G3:G5)</f>
        <v>7723.0429999999988</v>
      </c>
      <c r="H6" s="40">
        <f>SUM(H3:H5)</f>
        <v>6544.951694915253</v>
      </c>
      <c r="I6" s="41">
        <f>SUM(I3:I5)</f>
        <v>1178.0913050847455</v>
      </c>
      <c r="J6" s="30"/>
      <c r="K6" s="30"/>
    </row>
    <row r="7" spans="2:15" x14ac:dyDescent="0.3">
      <c r="H7" s="14"/>
      <c r="I7" s="14"/>
      <c r="J7" s="14"/>
      <c r="K7" s="14"/>
    </row>
    <row r="8" spans="2:15" x14ac:dyDescent="0.3">
      <c r="B8" s="168"/>
      <c r="C8" s="168"/>
      <c r="D8" s="42"/>
      <c r="E8" s="14"/>
      <c r="H8" s="14"/>
      <c r="I8" s="14"/>
      <c r="J8" s="14"/>
      <c r="K8" s="14"/>
    </row>
    <row r="9" spans="2:15" x14ac:dyDescent="0.3">
      <c r="B9" s="43"/>
      <c r="D9" s="42"/>
      <c r="E9" s="14"/>
      <c r="G9" s="14"/>
      <c r="H9" s="44" t="s">
        <v>26</v>
      </c>
      <c r="I9" s="45" t="s">
        <v>27</v>
      </c>
      <c r="J9" s="44" t="s">
        <v>28</v>
      </c>
      <c r="K9" s="14"/>
    </row>
    <row r="10" spans="2:15" ht="28.8" x14ac:dyDescent="0.3">
      <c r="B10" s="145" t="s">
        <v>29</v>
      </c>
      <c r="C10" s="147">
        <f>+J10</f>
        <v>7461.552999999999</v>
      </c>
      <c r="D10" s="146" t="s">
        <v>56</v>
      </c>
      <c r="E10" s="14"/>
      <c r="F10" s="169" t="s">
        <v>57</v>
      </c>
      <c r="G10" s="169"/>
      <c r="H10" s="148">
        <f>5790.7+532.65</f>
        <v>6323.3499999999995</v>
      </c>
      <c r="I10" s="13">
        <f>+H10*18%</f>
        <v>1138.2029999999997</v>
      </c>
      <c r="J10" s="13">
        <f>+H10+I10</f>
        <v>7461.552999999999</v>
      </c>
      <c r="K10" s="14"/>
      <c r="M10" s="42"/>
      <c r="O10" s="42"/>
    </row>
    <row r="11" spans="2:15" x14ac:dyDescent="0.3">
      <c r="B11" s="16" t="s">
        <v>52</v>
      </c>
      <c r="C11" s="23">
        <f>+J11</f>
        <v>261.49</v>
      </c>
      <c r="D11" s="43" t="s">
        <v>51</v>
      </c>
      <c r="E11" s="14"/>
      <c r="F11" s="170" t="s">
        <v>53</v>
      </c>
      <c r="G11" s="170"/>
      <c r="H11" s="13">
        <v>261.49</v>
      </c>
      <c r="I11" s="13"/>
      <c r="J11" s="49">
        <f>+H11</f>
        <v>261.49</v>
      </c>
      <c r="K11" s="14"/>
    </row>
    <row r="12" spans="2:15" x14ac:dyDescent="0.3">
      <c r="B12" s="16"/>
      <c r="C12" s="23">
        <f>+J12</f>
        <v>0</v>
      </c>
      <c r="D12" s="43"/>
      <c r="E12" s="14"/>
      <c r="F12" s="114"/>
      <c r="G12" s="114"/>
      <c r="H12" s="13"/>
      <c r="I12" s="13"/>
      <c r="J12" s="49">
        <f>+H12</f>
        <v>0</v>
      </c>
      <c r="K12" s="14"/>
    </row>
    <row r="13" spans="2:15" x14ac:dyDescent="0.3">
      <c r="B13" s="16"/>
      <c r="C13" s="23">
        <f>+J13</f>
        <v>0</v>
      </c>
      <c r="E13" s="14"/>
      <c r="F13" s="114"/>
      <c r="G13" s="114"/>
      <c r="H13" s="13"/>
      <c r="I13" s="13"/>
      <c r="J13" s="49">
        <v>0</v>
      </c>
      <c r="K13" s="14"/>
    </row>
    <row r="14" spans="2:15" ht="15" thickBot="1" x14ac:dyDescent="0.35">
      <c r="B14" s="125" t="s">
        <v>8</v>
      </c>
      <c r="C14" s="126">
        <f>SUM(C10:C13)</f>
        <v>7723.0429999999988</v>
      </c>
      <c r="D14" s="14"/>
      <c r="E14" s="14"/>
      <c r="F14" s="47"/>
      <c r="G14" s="48"/>
      <c r="H14" s="13"/>
      <c r="I14" s="13"/>
      <c r="J14" s="13"/>
      <c r="K14" s="14"/>
    </row>
    <row r="15" spans="2:15" x14ac:dyDescent="0.3">
      <c r="C15" s="14"/>
      <c r="D15" s="42"/>
      <c r="E15" s="14"/>
      <c r="F15" s="47"/>
      <c r="G15" s="48"/>
      <c r="H15" s="13"/>
      <c r="I15" s="13"/>
      <c r="J15" s="13"/>
      <c r="K15" s="14"/>
    </row>
    <row r="16" spans="2:15" x14ac:dyDescent="0.3">
      <c r="C16" s="14"/>
      <c r="D16" s="42"/>
      <c r="E16" s="14"/>
      <c r="F16" s="14"/>
      <c r="H16" s="14"/>
      <c r="I16" s="13"/>
      <c r="J16" s="13"/>
      <c r="K16" s="13"/>
    </row>
    <row r="17" spans="4:11" x14ac:dyDescent="0.3">
      <c r="D17" s="42"/>
      <c r="E17" s="14"/>
      <c r="H17" s="14"/>
      <c r="I17" s="14"/>
      <c r="J17" s="14"/>
      <c r="K17" s="14"/>
    </row>
    <row r="19" spans="4:11" x14ac:dyDescent="0.3">
      <c r="I19" s="42"/>
      <c r="K19" s="42"/>
    </row>
  </sheetData>
  <mergeCells count="3">
    <mergeCell ref="B8:C8"/>
    <mergeCell ref="F10:G10"/>
    <mergeCell ref="F11:G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8910-2665-4808-928E-A64D3B1F3F06}">
  <sheetPr>
    <tabColor rgb="FF002060"/>
  </sheetPr>
  <dimension ref="B1:K16"/>
  <sheetViews>
    <sheetView showGridLines="0" workbookViewId="0">
      <selection activeCell="F10" sqref="F10:G10"/>
    </sheetView>
  </sheetViews>
  <sheetFormatPr baseColWidth="10" defaultColWidth="11.44140625" defaultRowHeight="14.4" x14ac:dyDescent="0.3"/>
  <cols>
    <col min="1" max="1" width="4.5546875" customWidth="1"/>
    <col min="2" max="2" width="33.5546875" customWidth="1"/>
    <col min="3" max="3" width="13.5546875" customWidth="1"/>
    <col min="4" max="4" width="21.109375" customWidth="1"/>
    <col min="5" max="5" width="2.88671875" customWidth="1"/>
    <col min="6" max="6" width="43.109375" customWidth="1"/>
    <col min="7" max="9" width="14.6640625" customWidth="1"/>
    <col min="10" max="10" width="16.88671875" customWidth="1"/>
  </cols>
  <sheetData>
    <row r="1" spans="2:11" x14ac:dyDescent="0.3">
      <c r="B1" s="43" t="s">
        <v>48</v>
      </c>
    </row>
    <row r="2" spans="2:11" x14ac:dyDescent="0.3">
      <c r="B2" s="24" t="s">
        <v>21</v>
      </c>
      <c r="C2" s="25" t="s">
        <v>22</v>
      </c>
      <c r="D2" s="26" t="s">
        <v>23</v>
      </c>
      <c r="G2" s="27" t="s">
        <v>8</v>
      </c>
      <c r="H2" s="28" t="s">
        <v>24</v>
      </c>
      <c r="I2" s="29" t="s">
        <v>25</v>
      </c>
      <c r="J2" s="30"/>
      <c r="K2" s="30"/>
    </row>
    <row r="3" spans="2:11" x14ac:dyDescent="0.3">
      <c r="B3" s="5" t="s">
        <v>9</v>
      </c>
      <c r="C3" s="31">
        <v>0.63</v>
      </c>
      <c r="D3" s="32">
        <f>C3*$D$6</f>
        <v>3860.0351999999998</v>
      </c>
      <c r="G3" s="34">
        <f>+D3+F3</f>
        <v>3860.0351999999998</v>
      </c>
      <c r="H3" s="33">
        <f>G3/1.18</f>
        <v>3271.2162711864407</v>
      </c>
      <c r="I3" s="35">
        <f>H3*0.18</f>
        <v>588.8189288135593</v>
      </c>
      <c r="J3" s="30"/>
      <c r="K3" s="30"/>
    </row>
    <row r="4" spans="2:11" x14ac:dyDescent="0.3">
      <c r="B4" s="5" t="s">
        <v>10</v>
      </c>
      <c r="C4" s="31">
        <v>0.15</v>
      </c>
      <c r="D4" s="32">
        <f>C4*$D$6</f>
        <v>919.05599999999993</v>
      </c>
      <c r="G4" s="34">
        <f>+D4+F4</f>
        <v>919.05599999999993</v>
      </c>
      <c r="H4" s="33">
        <f t="shared" ref="H4:H5" si="0">G4/1.18</f>
        <v>778.86101694915249</v>
      </c>
      <c r="I4" s="35">
        <f t="shared" ref="I4:I5" si="1">H4*0.18</f>
        <v>140.19498305084744</v>
      </c>
      <c r="J4" s="30"/>
      <c r="K4" s="30"/>
    </row>
    <row r="5" spans="2:11" x14ac:dyDescent="0.3">
      <c r="B5" s="156" t="s">
        <v>12</v>
      </c>
      <c r="C5" s="157">
        <v>0.22</v>
      </c>
      <c r="D5" s="32">
        <f>C5*$D$6</f>
        <v>1347.9487999999999</v>
      </c>
      <c r="G5" s="158">
        <f>+D5</f>
        <v>1347.9487999999999</v>
      </c>
      <c r="H5" s="33">
        <f t="shared" si="0"/>
        <v>1142.3294915254237</v>
      </c>
      <c r="I5" s="35">
        <f t="shared" si="1"/>
        <v>205.61930847457626</v>
      </c>
      <c r="J5" s="30"/>
      <c r="K5" s="30"/>
    </row>
    <row r="6" spans="2:11" x14ac:dyDescent="0.3">
      <c r="B6" s="36" t="s">
        <v>20</v>
      </c>
      <c r="C6" s="37">
        <f>SUM(C3:C5)</f>
        <v>1</v>
      </c>
      <c r="D6" s="38">
        <f>C11</f>
        <v>6127.04</v>
      </c>
      <c r="E6" s="14"/>
      <c r="G6" s="39">
        <f>SUM(G3:G5)</f>
        <v>6127.04</v>
      </c>
      <c r="H6" s="40">
        <f>SUM(H3:H5)</f>
        <v>5192.406779661017</v>
      </c>
      <c r="I6" s="41">
        <f>SUM(I3:I5)</f>
        <v>934.63322033898294</v>
      </c>
      <c r="J6" s="30"/>
      <c r="K6" s="30"/>
    </row>
    <row r="7" spans="2:11" x14ac:dyDescent="0.3">
      <c r="H7" s="14"/>
      <c r="I7" s="14"/>
      <c r="J7" s="14"/>
      <c r="K7" s="14"/>
    </row>
    <row r="8" spans="2:11" x14ac:dyDescent="0.3">
      <c r="B8" s="168"/>
      <c r="C8" s="168"/>
      <c r="D8" s="42"/>
      <c r="E8" s="14"/>
      <c r="H8" s="14"/>
      <c r="I8" s="14"/>
      <c r="J8" s="14"/>
      <c r="K8" s="14"/>
    </row>
    <row r="9" spans="2:11" x14ac:dyDescent="0.3">
      <c r="B9" s="43"/>
      <c r="D9" s="42"/>
      <c r="E9" s="14"/>
      <c r="G9" s="14"/>
      <c r="H9" s="44" t="s">
        <v>26</v>
      </c>
      <c r="I9" s="44" t="s">
        <v>28</v>
      </c>
      <c r="K9" s="14"/>
    </row>
    <row r="10" spans="2:11" x14ac:dyDescent="0.3">
      <c r="B10" s="16" t="s">
        <v>30</v>
      </c>
      <c r="C10" s="23">
        <f>+I10</f>
        <v>6127.04</v>
      </c>
      <c r="D10" s="43" t="s">
        <v>60</v>
      </c>
      <c r="E10" s="14"/>
      <c r="F10" s="170" t="s">
        <v>61</v>
      </c>
      <c r="G10" s="170"/>
      <c r="H10" s="13">
        <f>2807.45+1588.66+1730.93</f>
        <v>6127.04</v>
      </c>
      <c r="I10" s="49">
        <f>+H10</f>
        <v>6127.04</v>
      </c>
      <c r="K10" s="14"/>
    </row>
    <row r="11" spans="2:11" x14ac:dyDescent="0.3">
      <c r="B11" s="125" t="s">
        <v>8</v>
      </c>
      <c r="C11" s="126">
        <f>SUM(C10:C10)</f>
        <v>6127.04</v>
      </c>
      <c r="D11" s="134"/>
      <c r="E11" s="14"/>
      <c r="F11" s="47"/>
      <c r="G11" s="48"/>
      <c r="H11" s="13"/>
      <c r="I11" s="13"/>
      <c r="J11" s="13"/>
      <c r="K11" s="14"/>
    </row>
    <row r="12" spans="2:11" x14ac:dyDescent="0.3">
      <c r="C12" s="14"/>
      <c r="D12" s="42"/>
      <c r="E12" s="14"/>
      <c r="F12" s="47"/>
      <c r="G12" s="48"/>
      <c r="H12" s="13"/>
      <c r="I12" s="13"/>
      <c r="J12" s="13"/>
      <c r="K12" s="14"/>
    </row>
    <row r="13" spans="2:11" x14ac:dyDescent="0.3">
      <c r="C13" s="14"/>
      <c r="D13" s="42"/>
      <c r="E13" s="14"/>
      <c r="F13" s="14"/>
      <c r="H13" s="14"/>
      <c r="I13" s="13"/>
      <c r="J13" s="13"/>
      <c r="K13" s="13"/>
    </row>
    <row r="14" spans="2:11" x14ac:dyDescent="0.3">
      <c r="D14" s="42"/>
      <c r="E14" s="14"/>
      <c r="H14" s="14"/>
      <c r="I14" s="14"/>
      <c r="J14" s="14"/>
      <c r="K14" s="14"/>
    </row>
    <row r="16" spans="2:11" x14ac:dyDescent="0.3">
      <c r="I16" s="42"/>
      <c r="K16" s="42"/>
    </row>
  </sheetData>
  <mergeCells count="2">
    <mergeCell ref="B8:C8"/>
    <mergeCell ref="F10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8022-DE4A-4E94-9C6C-9CEF42C01769}">
  <sheetPr>
    <tabColor rgb="FF002060"/>
  </sheetPr>
  <dimension ref="B1:K16"/>
  <sheetViews>
    <sheetView showGridLines="0" topLeftCell="A4" workbookViewId="0">
      <selection activeCell="B2" sqref="B2"/>
    </sheetView>
  </sheetViews>
  <sheetFormatPr baseColWidth="10" defaultColWidth="11.44140625" defaultRowHeight="14.4" x14ac:dyDescent="0.3"/>
  <cols>
    <col min="1" max="1" width="4.5546875" customWidth="1"/>
    <col min="2" max="2" width="46.6640625" customWidth="1"/>
    <col min="3" max="3" width="13.88671875" customWidth="1"/>
    <col min="4" max="4" width="17.44140625" customWidth="1"/>
    <col min="5" max="5" width="2.88671875" customWidth="1"/>
    <col min="6" max="6" width="47.33203125" customWidth="1"/>
    <col min="7" max="7" width="13.6640625" bestFit="1" customWidth="1"/>
    <col min="8" max="8" width="13.33203125" bestFit="1" customWidth="1"/>
    <col min="9" max="9" width="9.109375"/>
    <col min="10" max="10" width="16.88671875" customWidth="1"/>
  </cols>
  <sheetData>
    <row r="1" spans="2:11" x14ac:dyDescent="0.3">
      <c r="B1" s="43" t="s">
        <v>50</v>
      </c>
    </row>
    <row r="2" spans="2:11" x14ac:dyDescent="0.3">
      <c r="B2" s="24" t="s">
        <v>21</v>
      </c>
      <c r="C2" s="25" t="s">
        <v>22</v>
      </c>
      <c r="D2" s="26" t="s">
        <v>23</v>
      </c>
      <c r="G2" s="27" t="s">
        <v>8</v>
      </c>
      <c r="H2" s="28" t="s">
        <v>24</v>
      </c>
      <c r="I2" s="29" t="s">
        <v>25</v>
      </c>
      <c r="J2" s="30"/>
      <c r="K2" s="30"/>
    </row>
    <row r="3" spans="2:11" x14ac:dyDescent="0.3">
      <c r="B3" s="5" t="s">
        <v>9</v>
      </c>
      <c r="C3" s="31">
        <v>0.63</v>
      </c>
      <c r="D3" s="32">
        <f>C3*$D$6</f>
        <v>3882.5955000000004</v>
      </c>
      <c r="G3" s="34">
        <f>+D3+F3</f>
        <v>3882.5955000000004</v>
      </c>
      <c r="H3" s="33">
        <f>G3/1.18</f>
        <v>3290.3351694915259</v>
      </c>
      <c r="I3" s="35">
        <f>H3*0.18</f>
        <v>592.26033050847468</v>
      </c>
      <c r="J3" s="30"/>
      <c r="K3" s="30"/>
    </row>
    <row r="4" spans="2:11" x14ac:dyDescent="0.3">
      <c r="B4" s="5" t="s">
        <v>10</v>
      </c>
      <c r="C4" s="31">
        <v>0.15</v>
      </c>
      <c r="D4" s="32">
        <f t="shared" ref="D4:D5" si="0">C4*$D$6</f>
        <v>924.42750000000001</v>
      </c>
      <c r="G4" s="34">
        <f>+D4+F4</f>
        <v>924.42750000000001</v>
      </c>
      <c r="H4" s="33">
        <f t="shared" ref="H4:H5" si="1">G4/1.18</f>
        <v>783.41313559322043</v>
      </c>
      <c r="I4" s="35">
        <f t="shared" ref="I4:I5" si="2">H4*0.18</f>
        <v>141.01436440677966</v>
      </c>
      <c r="J4" s="30"/>
      <c r="K4" s="30"/>
    </row>
    <row r="5" spans="2:11" x14ac:dyDescent="0.3">
      <c r="B5" s="156" t="s">
        <v>12</v>
      </c>
      <c r="C5" s="157">
        <v>0.22</v>
      </c>
      <c r="D5" s="32">
        <f t="shared" si="0"/>
        <v>1355.827</v>
      </c>
      <c r="G5" s="158">
        <f>+D5</f>
        <v>1355.827</v>
      </c>
      <c r="H5" s="33">
        <f t="shared" si="1"/>
        <v>1149.0059322033899</v>
      </c>
      <c r="I5" s="35">
        <f t="shared" si="2"/>
        <v>206.82106779661018</v>
      </c>
      <c r="J5" s="30"/>
      <c r="K5" s="30"/>
    </row>
    <row r="6" spans="2:11" x14ac:dyDescent="0.3">
      <c r="B6" s="36" t="s">
        <v>20</v>
      </c>
      <c r="C6" s="37">
        <f>SUM(C3:C5)</f>
        <v>1</v>
      </c>
      <c r="D6" s="38">
        <f>C11</f>
        <v>6162.85</v>
      </c>
      <c r="E6" s="14"/>
      <c r="G6" s="39">
        <f>SUM(G3:G5)</f>
        <v>6162.85</v>
      </c>
      <c r="H6" s="40">
        <f>SUM(H3:H5)</f>
        <v>5222.7542372881362</v>
      </c>
      <c r="I6" s="41">
        <f>SUM(I3:I5)</f>
        <v>940.09576271186461</v>
      </c>
      <c r="J6" s="30"/>
      <c r="K6" s="30"/>
    </row>
    <row r="7" spans="2:11" x14ac:dyDescent="0.3">
      <c r="H7" s="14"/>
      <c r="I7" s="14"/>
      <c r="J7" s="14"/>
      <c r="K7" s="14"/>
    </row>
    <row r="8" spans="2:11" x14ac:dyDescent="0.3">
      <c r="B8" s="168"/>
      <c r="C8" s="168"/>
      <c r="D8" s="42"/>
      <c r="E8" s="14"/>
      <c r="H8" s="14"/>
      <c r="I8" s="14"/>
      <c r="J8" s="14"/>
      <c r="K8" s="14"/>
    </row>
    <row r="9" spans="2:11" x14ac:dyDescent="0.3">
      <c r="B9" s="43"/>
      <c r="D9" s="42"/>
      <c r="E9" s="14"/>
      <c r="G9" s="14"/>
      <c r="H9" s="44"/>
      <c r="I9" s="45"/>
      <c r="J9" s="44" t="s">
        <v>28</v>
      </c>
      <c r="K9" s="14"/>
    </row>
    <row r="10" spans="2:11" x14ac:dyDescent="0.3">
      <c r="B10" s="123" t="s">
        <v>31</v>
      </c>
      <c r="C10" s="124">
        <f>+J10</f>
        <v>6162.85</v>
      </c>
      <c r="D10" s="159" t="s">
        <v>54</v>
      </c>
      <c r="E10" s="14"/>
      <c r="F10" s="128" t="s">
        <v>55</v>
      </c>
      <c r="G10" s="46"/>
      <c r="H10" s="13"/>
      <c r="I10" s="13"/>
      <c r="J10" s="49">
        <v>6162.85</v>
      </c>
      <c r="K10" s="14"/>
    </row>
    <row r="11" spans="2:11" x14ac:dyDescent="0.3">
      <c r="B11" s="125" t="s">
        <v>8</v>
      </c>
      <c r="C11" s="126">
        <f>SUM(C10:C10)</f>
        <v>6162.85</v>
      </c>
      <c r="D11" s="134"/>
      <c r="E11" s="14"/>
      <c r="F11" s="47"/>
      <c r="G11" s="48"/>
      <c r="H11" s="13"/>
      <c r="I11" s="13"/>
      <c r="J11" s="13"/>
      <c r="K11" s="14"/>
    </row>
    <row r="12" spans="2:11" x14ac:dyDescent="0.3">
      <c r="C12" s="14"/>
      <c r="D12" s="42"/>
      <c r="E12" s="14"/>
      <c r="F12" s="47"/>
      <c r="G12" s="48"/>
      <c r="H12" s="13"/>
      <c r="I12" s="13"/>
      <c r="J12" s="13"/>
      <c r="K12" s="14"/>
    </row>
    <row r="13" spans="2:11" x14ac:dyDescent="0.3">
      <c r="C13" s="14"/>
      <c r="D13" s="42"/>
      <c r="E13" s="14"/>
      <c r="F13" s="14"/>
      <c r="H13" s="14"/>
      <c r="I13" s="13"/>
      <c r="J13" s="13"/>
      <c r="K13" s="13"/>
    </row>
    <row r="14" spans="2:11" x14ac:dyDescent="0.3">
      <c r="D14" s="42"/>
      <c r="E14" s="14"/>
      <c r="H14" s="14"/>
      <c r="I14" s="14"/>
      <c r="J14" s="14"/>
      <c r="K14" s="14"/>
    </row>
    <row r="16" spans="2:11" x14ac:dyDescent="0.3">
      <c r="I16" s="42"/>
      <c r="K16" s="42"/>
    </row>
  </sheetData>
  <mergeCells count="1"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91A8-AA05-4261-86A3-893FCDEBC061}">
  <sheetPr>
    <tabColor rgb="FF002060"/>
  </sheetPr>
  <dimension ref="B2:G13"/>
  <sheetViews>
    <sheetView showGridLines="0" workbookViewId="0">
      <selection activeCell="D7" sqref="D7"/>
    </sheetView>
  </sheetViews>
  <sheetFormatPr baseColWidth="10" defaultColWidth="11.44140625" defaultRowHeight="14.4" x14ac:dyDescent="0.3"/>
  <cols>
    <col min="1" max="1" width="7.33203125" customWidth="1"/>
    <col min="2" max="2" width="25.33203125" bestFit="1" customWidth="1"/>
    <col min="3" max="3" width="12.33203125" bestFit="1" customWidth="1"/>
    <col min="4" max="4" width="9.33203125" bestFit="1" customWidth="1"/>
    <col min="7" max="7" width="30.6640625" customWidth="1"/>
  </cols>
  <sheetData>
    <row r="2" spans="2:7" ht="15" thickBot="1" x14ac:dyDescent="0.35">
      <c r="B2" s="172" t="s">
        <v>50</v>
      </c>
      <c r="C2" s="172"/>
      <c r="D2" s="172"/>
      <c r="F2" s="43"/>
    </row>
    <row r="3" spans="2:7" ht="20.399999999999999" customHeight="1" x14ac:dyDescent="0.3">
      <c r="B3" s="130" t="s">
        <v>16</v>
      </c>
      <c r="C3" s="3" t="s">
        <v>17</v>
      </c>
      <c r="D3" s="4" t="s">
        <v>23</v>
      </c>
    </row>
    <row r="4" spans="2:7" ht="20.399999999999999" customHeight="1" x14ac:dyDescent="0.3">
      <c r="B4" s="136" t="s">
        <v>10</v>
      </c>
      <c r="C4" s="137">
        <v>0.5</v>
      </c>
      <c r="D4" s="138">
        <f>+$D$6*C4</f>
        <v>593.20000000000005</v>
      </c>
    </row>
    <row r="5" spans="2:7" ht="20.399999999999999" customHeight="1" x14ac:dyDescent="0.3">
      <c r="B5" s="139" t="s">
        <v>9</v>
      </c>
      <c r="C5" s="140">
        <v>0.5</v>
      </c>
      <c r="D5" s="138">
        <f>+$D$6*C5</f>
        <v>593.20000000000005</v>
      </c>
    </row>
    <row r="6" spans="2:7" ht="20.399999999999999" customHeight="1" thickBot="1" x14ac:dyDescent="0.35">
      <c r="B6" s="141" t="s">
        <v>20</v>
      </c>
      <c r="C6" s="142">
        <f>SUM(C4:C5)</f>
        <v>1</v>
      </c>
      <c r="D6" s="143">
        <f>+F9+F10+F11</f>
        <v>1186.4000000000001</v>
      </c>
    </row>
    <row r="8" spans="2:7" ht="14.4" customHeight="1" x14ac:dyDescent="0.3">
      <c r="C8" s="173" t="s">
        <v>32</v>
      </c>
      <c r="D8" s="173"/>
      <c r="E8" s="173"/>
      <c r="F8" s="132" t="s">
        <v>33</v>
      </c>
      <c r="G8" s="131" t="s">
        <v>34</v>
      </c>
    </row>
    <row r="9" spans="2:7" x14ac:dyDescent="0.3">
      <c r="C9" s="171" t="s">
        <v>58</v>
      </c>
      <c r="D9" s="171"/>
      <c r="E9" s="171"/>
      <c r="F9" s="133">
        <v>950.4</v>
      </c>
      <c r="G9" s="135"/>
    </row>
    <row r="10" spans="2:7" x14ac:dyDescent="0.3">
      <c r="C10" s="174" t="s">
        <v>49</v>
      </c>
      <c r="D10" s="175"/>
      <c r="E10" s="176"/>
      <c r="F10" s="133">
        <v>0</v>
      </c>
      <c r="G10" s="135"/>
    </row>
    <row r="11" spans="2:7" x14ac:dyDescent="0.3">
      <c r="C11" s="171" t="s">
        <v>59</v>
      </c>
      <c r="D11" s="171"/>
      <c r="E11" s="171"/>
      <c r="F11" s="133">
        <v>236</v>
      </c>
      <c r="G11" s="129"/>
    </row>
    <row r="12" spans="2:7" x14ac:dyDescent="0.3">
      <c r="F12" s="14"/>
    </row>
    <row r="13" spans="2:7" x14ac:dyDescent="0.3">
      <c r="F13" s="14"/>
    </row>
  </sheetData>
  <mergeCells count="5">
    <mergeCell ref="C9:E9"/>
    <mergeCell ref="C11:E11"/>
    <mergeCell ref="B2:D2"/>
    <mergeCell ref="C8:E8"/>
    <mergeCell ref="C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FBAD-E645-43D7-8F5A-C0ED28B4B4F1}">
  <sheetPr>
    <tabColor rgb="FF002060"/>
  </sheetPr>
  <dimension ref="B1:T60"/>
  <sheetViews>
    <sheetView topLeftCell="A9" workbookViewId="0">
      <selection activeCell="F22" sqref="F22"/>
    </sheetView>
  </sheetViews>
  <sheetFormatPr baseColWidth="10" defaultColWidth="11.44140625" defaultRowHeight="14.4" x14ac:dyDescent="0.3"/>
  <cols>
    <col min="1" max="1" width="2" customWidth="1"/>
    <col min="2" max="2" width="23.5546875" bestFit="1" customWidth="1"/>
    <col min="3" max="3" width="9.88671875" bestFit="1" customWidth="1"/>
    <col min="4" max="4" width="23.6640625" bestFit="1" customWidth="1"/>
    <col min="5" max="5" width="10.33203125" bestFit="1" customWidth="1"/>
    <col min="6" max="6" width="32.5546875" bestFit="1" customWidth="1"/>
    <col min="7" max="7" width="13.6640625" bestFit="1" customWidth="1"/>
    <col min="8" max="8" width="33.5546875" bestFit="1" customWidth="1"/>
    <col min="9" max="9" width="13.6640625" bestFit="1" customWidth="1"/>
    <col min="10" max="10" width="32.5546875" bestFit="1" customWidth="1"/>
    <col min="11" max="11" width="13.6640625" bestFit="1" customWidth="1"/>
    <col min="12" max="12" width="11.44140625" style="14"/>
  </cols>
  <sheetData>
    <row r="1" spans="2:20" ht="15" thickBot="1" x14ac:dyDescent="0.35">
      <c r="B1" s="1" t="s">
        <v>15</v>
      </c>
    </row>
    <row r="2" spans="2:20" x14ac:dyDescent="0.3">
      <c r="B2" s="59" t="s">
        <v>35</v>
      </c>
      <c r="C2" s="60" t="s">
        <v>24</v>
      </c>
      <c r="D2" s="61" t="s">
        <v>25</v>
      </c>
      <c r="E2" s="22" t="s">
        <v>8</v>
      </c>
      <c r="F2" s="62" t="s">
        <v>36</v>
      </c>
      <c r="G2" s="63" t="s">
        <v>37</v>
      </c>
    </row>
    <row r="3" spans="2:20" s="67" customFormat="1" x14ac:dyDescent="0.3">
      <c r="B3" s="16" t="s">
        <v>12</v>
      </c>
      <c r="C3" s="64">
        <f>+I13</f>
        <v>0</v>
      </c>
      <c r="D3" s="65">
        <f>C3*0.18</f>
        <v>0</v>
      </c>
      <c r="E3" s="53">
        <f>+C3+D3</f>
        <v>0</v>
      </c>
      <c r="F3" s="66">
        <f>+E3*0.88</f>
        <v>0</v>
      </c>
      <c r="G3" s="64">
        <f>+E3*0.12</f>
        <v>0</v>
      </c>
      <c r="L3" s="30"/>
    </row>
    <row r="4" spans="2:20" s="67" customFormat="1" x14ac:dyDescent="0.3">
      <c r="B4" s="68" t="s">
        <v>9</v>
      </c>
      <c r="C4" s="64">
        <f>+I14</f>
        <v>0</v>
      </c>
      <c r="D4" s="65">
        <f>C4*0.18</f>
        <v>0</v>
      </c>
      <c r="E4" s="53">
        <f>+C4+D4</f>
        <v>0</v>
      </c>
      <c r="F4" s="66">
        <f>+E4*0.88</f>
        <v>0</v>
      </c>
      <c r="G4" s="64">
        <f>+E4*0.12</f>
        <v>0</v>
      </c>
      <c r="L4" s="30"/>
      <c r="M4" s="30"/>
      <c r="N4" s="30"/>
    </row>
    <row r="5" spans="2:20" x14ac:dyDescent="0.3">
      <c r="B5" s="69" t="s">
        <v>10</v>
      </c>
      <c r="C5" s="23">
        <f>+I15</f>
        <v>1654.0540540540539</v>
      </c>
      <c r="D5" s="65">
        <f>C5*0.18</f>
        <v>297.72972972972968</v>
      </c>
      <c r="E5" s="53">
        <f>+C5+D5</f>
        <v>1951.7837837837837</v>
      </c>
      <c r="F5" s="70">
        <f>+E5*0.88</f>
        <v>1717.5697297297297</v>
      </c>
      <c r="G5" s="23">
        <f>+E5*0.12</f>
        <v>234.21405405405403</v>
      </c>
      <c r="K5" s="71"/>
      <c r="L5" s="30"/>
      <c r="T5" t="s">
        <v>38</v>
      </c>
    </row>
    <row r="6" spans="2:20" x14ac:dyDescent="0.3">
      <c r="B6" s="72" t="s">
        <v>11</v>
      </c>
      <c r="C6" s="23">
        <f>+I16</f>
        <v>0</v>
      </c>
      <c r="D6" s="65">
        <f>C6*0.18</f>
        <v>0</v>
      </c>
      <c r="E6" s="53">
        <f>+C6+D6</f>
        <v>0</v>
      </c>
      <c r="F6" s="70">
        <f>+E6*0.88</f>
        <v>0</v>
      </c>
      <c r="G6" s="23">
        <f>+E6*0.12</f>
        <v>0</v>
      </c>
      <c r="K6" s="71"/>
      <c r="L6" s="30"/>
    </row>
    <row r="7" spans="2:20" ht="15" thickBot="1" x14ac:dyDescent="0.35">
      <c r="C7" s="23">
        <f>SUM(C3:C6)</f>
        <v>1654.0540540540539</v>
      </c>
      <c r="D7" s="73">
        <f>SUM(D3:D6)</f>
        <v>297.72972972972968</v>
      </c>
      <c r="E7" s="58">
        <f>SUM(E3:E6)</f>
        <v>1951.7837837837837</v>
      </c>
      <c r="F7" s="74">
        <f>SUM(F3:F6)</f>
        <v>1717.5697297297297</v>
      </c>
      <c r="G7" s="23">
        <f>SUM(G3:G6)</f>
        <v>234.21405405405403</v>
      </c>
    </row>
    <row r="8" spans="2:20" ht="15" thickBot="1" x14ac:dyDescent="0.35">
      <c r="B8" s="75"/>
      <c r="C8" s="76"/>
      <c r="D8" s="75"/>
      <c r="E8" s="75"/>
      <c r="F8" s="75"/>
      <c r="G8" s="75"/>
      <c r="H8" s="75"/>
    </row>
    <row r="9" spans="2:20" ht="15" thickTop="1" x14ac:dyDescent="0.3">
      <c r="C9" s="14"/>
      <c r="D9" s="14"/>
      <c r="F9" s="77" t="s">
        <v>39</v>
      </c>
      <c r="I9" s="14"/>
      <c r="J9" s="14"/>
    </row>
    <row r="10" spans="2:20" x14ac:dyDescent="0.3">
      <c r="C10" s="14"/>
      <c r="I10" s="14"/>
      <c r="J10" s="14"/>
    </row>
    <row r="11" spans="2:20" ht="15" thickBot="1" x14ac:dyDescent="0.35">
      <c r="B11">
        <f>+[1]RESUMEN!B3</f>
        <v>44958</v>
      </c>
      <c r="F11" t="s">
        <v>40</v>
      </c>
      <c r="I11" s="14"/>
      <c r="J11" s="14"/>
    </row>
    <row r="12" spans="2:20" x14ac:dyDescent="0.3">
      <c r="B12" s="78" t="s">
        <v>21</v>
      </c>
      <c r="C12" s="25" t="s">
        <v>22</v>
      </c>
      <c r="D12" s="26" t="str">
        <f>+B21</f>
        <v>FRACCIONAMIENTO SUNAT</v>
      </c>
      <c r="E12" s="25" t="s">
        <v>22</v>
      </c>
      <c r="F12" s="79" t="str">
        <f>+B22</f>
        <v>IMPLEMENTACION DE OFICINA PISO 4</v>
      </c>
      <c r="G12" s="25" t="s">
        <v>22</v>
      </c>
      <c r="H12" s="26" t="str">
        <f>+B23</f>
        <v>IMPLEMENTACION DE OFICINA PISO 11</v>
      </c>
      <c r="I12" s="80" t="s">
        <v>8</v>
      </c>
    </row>
    <row r="13" spans="2:20" x14ac:dyDescent="0.3">
      <c r="B13" s="81" t="s">
        <v>12</v>
      </c>
      <c r="C13" s="82"/>
      <c r="D13" s="83"/>
      <c r="E13" s="84">
        <v>0.3</v>
      </c>
      <c r="F13" s="85">
        <f t="shared" ref="F13" si="0">+$F$17*E13</f>
        <v>0</v>
      </c>
      <c r="G13" s="82"/>
      <c r="H13" s="83"/>
      <c r="I13" s="86">
        <f>+D13+F13+H13</f>
        <v>0</v>
      </c>
    </row>
    <row r="14" spans="2:20" x14ac:dyDescent="0.3">
      <c r="B14" s="87" t="s">
        <v>9</v>
      </c>
      <c r="C14" s="84"/>
      <c r="D14" s="88"/>
      <c r="E14" s="84"/>
      <c r="F14" s="85"/>
      <c r="G14" s="84">
        <v>0.37</v>
      </c>
      <c r="H14" s="88">
        <f>+$H$17*G14</f>
        <v>0</v>
      </c>
      <c r="I14" s="86">
        <f>+D14+F14+H14</f>
        <v>0</v>
      </c>
    </row>
    <row r="15" spans="2:20" x14ac:dyDescent="0.3">
      <c r="B15" s="87" t="s">
        <v>10</v>
      </c>
      <c r="C15" s="84">
        <v>1</v>
      </c>
      <c r="D15" s="89">
        <f>+$D$17*C15</f>
        <v>1654.0540540540539</v>
      </c>
      <c r="E15" s="84">
        <v>0.35</v>
      </c>
      <c r="F15" s="85">
        <f>+$F$17*E15</f>
        <v>0</v>
      </c>
      <c r="G15" s="84">
        <v>0.33</v>
      </c>
      <c r="H15" s="88">
        <f>+$H$17*G15</f>
        <v>0</v>
      </c>
      <c r="I15" s="86">
        <f t="shared" ref="I15:I16" si="1">+D15+F15+H15</f>
        <v>1654.0540540540539</v>
      </c>
    </row>
    <row r="16" spans="2:20" ht="15" thickBot="1" x14ac:dyDescent="0.35">
      <c r="B16" s="90" t="s">
        <v>11</v>
      </c>
      <c r="C16" s="91"/>
      <c r="D16" s="88"/>
      <c r="E16" s="91">
        <v>0.35</v>
      </c>
      <c r="F16" s="85">
        <f>+$F$17*E16</f>
        <v>0</v>
      </c>
      <c r="G16" s="91">
        <v>0.3</v>
      </c>
      <c r="H16" s="88">
        <f>+$H$17*G16</f>
        <v>0</v>
      </c>
      <c r="I16" s="86">
        <f t="shared" si="1"/>
        <v>0</v>
      </c>
    </row>
    <row r="17" spans="2:10" ht="15" thickBot="1" x14ac:dyDescent="0.35">
      <c r="B17" s="92" t="s">
        <v>8</v>
      </c>
      <c r="C17" s="37">
        <f>SUM(C14:C16)</f>
        <v>1</v>
      </c>
      <c r="D17" s="93">
        <f>+D21</f>
        <v>1654.0540540540539</v>
      </c>
      <c r="E17" s="37">
        <f>SUM(E14:E16)</f>
        <v>0.7</v>
      </c>
      <c r="F17" s="94">
        <f>+D22</f>
        <v>0</v>
      </c>
      <c r="G17" s="37">
        <f>SUM(G14:G16)</f>
        <v>1</v>
      </c>
      <c r="H17" s="93">
        <f>+D23</f>
        <v>0</v>
      </c>
      <c r="I17" s="95">
        <f>SUM(I13:I16)</f>
        <v>1654.0540540540539</v>
      </c>
    </row>
    <row r="18" spans="2:10" x14ac:dyDescent="0.3">
      <c r="C18" s="14"/>
      <c r="I18" s="14"/>
      <c r="J18" s="14"/>
    </row>
    <row r="19" spans="2:10" x14ac:dyDescent="0.3">
      <c r="C19" s="14"/>
      <c r="I19" s="14"/>
      <c r="J19" s="14"/>
    </row>
    <row r="20" spans="2:10" x14ac:dyDescent="0.3">
      <c r="B20" s="177" t="s">
        <v>41</v>
      </c>
      <c r="C20" s="178"/>
      <c r="D20" s="96" t="s">
        <v>33</v>
      </c>
      <c r="E20" s="97"/>
      <c r="F20" s="14"/>
      <c r="G20" s="14"/>
      <c r="H20" s="14"/>
      <c r="I20" s="14"/>
      <c r="J20" s="14"/>
    </row>
    <row r="21" spans="2:10" x14ac:dyDescent="0.3">
      <c r="B21" s="179" t="s">
        <v>42</v>
      </c>
      <c r="C21" s="180"/>
      <c r="D21" s="104">
        <f>+E21/3.7</f>
        <v>1654.0540540540539</v>
      </c>
      <c r="E21" s="13">
        <v>6120</v>
      </c>
      <c r="F21" s="14"/>
      <c r="G21" s="14"/>
      <c r="H21" s="14"/>
      <c r="I21" s="14"/>
      <c r="J21" s="14"/>
    </row>
    <row r="22" spans="2:10" x14ac:dyDescent="0.3">
      <c r="B22" s="179" t="s">
        <v>43</v>
      </c>
      <c r="C22" s="180"/>
      <c r="D22" s="105"/>
      <c r="E22" s="42"/>
      <c r="F22" s="101"/>
      <c r="G22" s="101"/>
      <c r="H22" s="14"/>
      <c r="I22" s="14"/>
      <c r="J22" s="14"/>
    </row>
    <row r="23" spans="2:10" x14ac:dyDescent="0.3">
      <c r="B23" s="179" t="s">
        <v>44</v>
      </c>
      <c r="C23" s="180"/>
      <c r="D23" s="105"/>
      <c r="E23" s="102"/>
      <c r="F23" s="71"/>
      <c r="G23" s="103"/>
      <c r="H23" s="71"/>
      <c r="I23" s="14"/>
      <c r="J23" s="14"/>
    </row>
    <row r="24" spans="2:10" ht="15" thickBot="1" x14ac:dyDescent="0.35">
      <c r="B24" s="181" t="s">
        <v>45</v>
      </c>
      <c r="C24" s="182"/>
      <c r="D24" s="106">
        <f>SUM(D21:D23)</f>
        <v>1654.0540540540539</v>
      </c>
      <c r="E24" s="99"/>
      <c r="I24" s="14"/>
      <c r="J24" s="14"/>
    </row>
    <row r="25" spans="2:10" x14ac:dyDescent="0.3">
      <c r="C25" s="14"/>
      <c r="I25" s="14"/>
      <c r="J25" s="14"/>
    </row>
    <row r="26" spans="2:10" hidden="1" x14ac:dyDescent="0.3">
      <c r="C26" s="14"/>
      <c r="I26" s="14"/>
      <c r="J26" s="14"/>
    </row>
    <row r="27" spans="2:10" hidden="1" x14ac:dyDescent="0.3">
      <c r="C27" s="14"/>
      <c r="I27" s="14"/>
      <c r="J27" s="14"/>
    </row>
    <row r="28" spans="2:10" hidden="1" x14ac:dyDescent="0.3">
      <c r="C28" s="14"/>
      <c r="I28" s="14"/>
      <c r="J28" s="14"/>
    </row>
    <row r="29" spans="2:10" hidden="1" x14ac:dyDescent="0.3">
      <c r="C29" s="14"/>
      <c r="I29" s="14"/>
      <c r="J29" s="14"/>
    </row>
    <row r="30" spans="2:10" hidden="1" x14ac:dyDescent="0.3">
      <c r="C30" s="14"/>
      <c r="I30" s="14"/>
      <c r="J30" s="14"/>
    </row>
    <row r="31" spans="2:10" hidden="1" x14ac:dyDescent="0.3">
      <c r="C31" s="14"/>
      <c r="I31" s="14"/>
      <c r="J31" s="14"/>
    </row>
    <row r="32" spans="2:10" x14ac:dyDescent="0.3">
      <c r="C32" s="14"/>
      <c r="I32" s="14"/>
      <c r="J32" s="14"/>
    </row>
    <row r="33" spans="3:10" x14ac:dyDescent="0.3">
      <c r="C33" s="14"/>
      <c r="I33" s="14"/>
      <c r="J33" s="14"/>
    </row>
    <row r="34" spans="3:10" x14ac:dyDescent="0.3">
      <c r="C34" s="14"/>
      <c r="I34" s="14"/>
      <c r="J34" s="14"/>
    </row>
    <row r="35" spans="3:10" x14ac:dyDescent="0.3">
      <c r="C35" s="14"/>
      <c r="D35" s="14"/>
      <c r="I35" s="14"/>
      <c r="J35" s="14"/>
    </row>
    <row r="36" spans="3:10" x14ac:dyDescent="0.3">
      <c r="C36" s="14"/>
      <c r="D36" s="14"/>
      <c r="I36" s="14"/>
      <c r="J36" s="14"/>
    </row>
    <row r="37" spans="3:10" x14ac:dyDescent="0.3">
      <c r="C37" s="14"/>
      <c r="D37" s="14"/>
      <c r="I37" s="14"/>
      <c r="J37" s="14"/>
    </row>
    <row r="38" spans="3:10" x14ac:dyDescent="0.3">
      <c r="C38" s="14"/>
      <c r="D38" s="14"/>
      <c r="I38" s="14"/>
      <c r="J38" s="14"/>
    </row>
    <row r="39" spans="3:10" x14ac:dyDescent="0.3">
      <c r="C39" s="14"/>
      <c r="D39" s="14"/>
      <c r="I39" s="14"/>
      <c r="J39" s="14"/>
    </row>
    <row r="40" spans="3:10" x14ac:dyDescent="0.3">
      <c r="C40" s="14"/>
      <c r="I40" s="14"/>
      <c r="J40" s="14"/>
    </row>
    <row r="41" spans="3:10" x14ac:dyDescent="0.3">
      <c r="C41" s="14"/>
      <c r="I41" s="14"/>
      <c r="J41" s="14"/>
    </row>
    <row r="42" spans="3:10" x14ac:dyDescent="0.3">
      <c r="C42" s="14"/>
      <c r="I42" s="14"/>
      <c r="J42" s="14"/>
    </row>
    <row r="43" spans="3:10" x14ac:dyDescent="0.3">
      <c r="C43" s="14"/>
      <c r="I43" s="14"/>
      <c r="J43" s="14"/>
    </row>
    <row r="44" spans="3:10" x14ac:dyDescent="0.3">
      <c r="C44" s="14"/>
      <c r="I44" s="14"/>
      <c r="J44" s="14"/>
    </row>
    <row r="45" spans="3:10" x14ac:dyDescent="0.3">
      <c r="C45" s="14"/>
      <c r="I45" s="14"/>
      <c r="J45" s="14"/>
    </row>
    <row r="46" spans="3:10" x14ac:dyDescent="0.3">
      <c r="C46" s="14"/>
      <c r="I46" s="14"/>
      <c r="J46" s="14"/>
    </row>
    <row r="47" spans="3:10" x14ac:dyDescent="0.3">
      <c r="C47" s="14"/>
      <c r="I47" s="14"/>
      <c r="J47" s="14"/>
    </row>
    <row r="48" spans="3:10" x14ac:dyDescent="0.3">
      <c r="C48" s="14"/>
      <c r="I48" s="14"/>
      <c r="J48" s="14"/>
    </row>
    <row r="49" spans="3:10" x14ac:dyDescent="0.3">
      <c r="C49" s="14"/>
      <c r="I49" s="14"/>
      <c r="J49" s="14"/>
    </row>
    <row r="50" spans="3:10" x14ac:dyDescent="0.3">
      <c r="C50" s="14"/>
      <c r="I50" s="14"/>
      <c r="J50" s="14"/>
    </row>
    <row r="51" spans="3:10" x14ac:dyDescent="0.3">
      <c r="C51" s="14"/>
      <c r="I51" s="14"/>
      <c r="J51" s="14"/>
    </row>
    <row r="52" spans="3:10" x14ac:dyDescent="0.3">
      <c r="C52" s="14"/>
      <c r="I52" s="14"/>
      <c r="J52" s="14"/>
    </row>
    <row r="53" spans="3:10" x14ac:dyDescent="0.3">
      <c r="C53" s="14"/>
      <c r="I53" s="14"/>
      <c r="J53" s="14"/>
    </row>
    <row r="54" spans="3:10" x14ac:dyDescent="0.3">
      <c r="C54" s="14"/>
      <c r="I54" s="14"/>
      <c r="J54" s="14"/>
    </row>
    <row r="55" spans="3:10" x14ac:dyDescent="0.3">
      <c r="C55" s="14"/>
      <c r="I55" s="14"/>
      <c r="J55" s="14"/>
    </row>
    <row r="56" spans="3:10" x14ac:dyDescent="0.3">
      <c r="C56" s="14"/>
      <c r="I56" s="14"/>
      <c r="J56" s="14"/>
    </row>
    <row r="57" spans="3:10" x14ac:dyDescent="0.3">
      <c r="C57" s="14"/>
      <c r="D57" s="98"/>
      <c r="I57" s="14"/>
      <c r="J57" s="14"/>
    </row>
    <row r="58" spans="3:10" x14ac:dyDescent="0.3">
      <c r="I58" s="14"/>
      <c r="J58" s="14"/>
    </row>
    <row r="59" spans="3:10" x14ac:dyDescent="0.3">
      <c r="I59" s="14"/>
      <c r="J59" s="14"/>
    </row>
    <row r="60" spans="3:10" x14ac:dyDescent="0.3">
      <c r="I60" s="14"/>
      <c r="J60" s="14"/>
    </row>
  </sheetData>
  <mergeCells count="5">
    <mergeCell ref="B20:C20"/>
    <mergeCell ref="B22:C22"/>
    <mergeCell ref="B23:C23"/>
    <mergeCell ref="B21:C21"/>
    <mergeCell ref="B24:C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ALQUILERES</vt:lpstr>
      <vt:lpstr>MANTENIMIENTO</vt:lpstr>
      <vt:lpstr>LUZ</vt:lpstr>
      <vt:lpstr>SERV LIMPIEZA</vt:lpstr>
      <vt:lpstr>COMPRA DE CAFE</vt:lpstr>
      <vt:lpstr>ASESORIA EMPRESARIAL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Corcino</dc:creator>
  <cp:keywords/>
  <dc:description/>
  <cp:lastModifiedBy>Apps for Administración</cp:lastModifiedBy>
  <cp:revision/>
  <cp:lastPrinted>2024-07-31T16:10:25Z</cp:lastPrinted>
  <dcterms:created xsi:type="dcterms:W3CDTF">2022-10-04T20:30:54Z</dcterms:created>
  <dcterms:modified xsi:type="dcterms:W3CDTF">2024-12-18T14:59:25Z</dcterms:modified>
  <cp:category/>
  <cp:contentStatus/>
</cp:coreProperties>
</file>