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jonathan_munoz_osf_pe/Documents/Gestión/Proveedores/Corporación DIB/2026/01 Enero/"/>
    </mc:Choice>
  </mc:AlternateContent>
  <xr:revisionPtr revIDLastSave="3572" documentId="8_{C4F56A49-9D48-4FD6-BCDE-99856E2B2043}" xr6:coauthVersionLast="47" xr6:coauthVersionMax="47" xr10:uidLastSave="{18DC70F2-D619-4AA2-B600-7F6981F03483}"/>
  <bookViews>
    <workbookView xWindow="-28920" yWindow="465" windowWidth="29040" windowHeight="15720" activeTab="1" xr2:uid="{00000000-000D-0000-FFFF-FFFF00000000}"/>
  </bookViews>
  <sheets>
    <sheet name="Base" sheetId="1" r:id="rId1"/>
    <sheet name="Resumen" sheetId="6" r:id="rId2"/>
    <sheet name="Listas" sheetId="5" r:id="rId3"/>
  </sheets>
  <calcPr calcId="191028"/>
  <pivotCaches>
    <pivotCache cacheId="79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" l="1"/>
  <c r="A51" i="1"/>
  <c r="F51" i="1"/>
  <c r="Q51" i="1"/>
  <c r="R51" i="1"/>
  <c r="S51" i="1"/>
  <c r="A50" i="1"/>
  <c r="F50" i="1"/>
  <c r="Q50" i="1"/>
  <c r="R50" i="1"/>
  <c r="S50" i="1"/>
  <c r="F16" i="6"/>
  <c r="F17" i="6"/>
  <c r="F15" i="6"/>
  <c r="F8" i="6"/>
  <c r="F9" i="6"/>
  <c r="F10" i="6"/>
  <c r="F11" i="6"/>
  <c r="F12" i="6"/>
  <c r="F13" i="6"/>
  <c r="A49" i="1"/>
  <c r="F49" i="1"/>
  <c r="Q49" i="1"/>
  <c r="R49" i="1" s="1"/>
  <c r="S49" i="1"/>
  <c r="A48" i="1"/>
  <c r="F48" i="1"/>
  <c r="Q48" i="1"/>
  <c r="R48" i="1" s="1"/>
  <c r="S48" i="1"/>
  <c r="A12" i="1"/>
  <c r="F12" i="1"/>
  <c r="Q12" i="1"/>
  <c r="R12" i="1" s="1"/>
  <c r="S12" i="1"/>
  <c r="A29" i="1"/>
  <c r="F29" i="1"/>
  <c r="Q29" i="1"/>
  <c r="R29" i="1" s="1"/>
  <c r="S29" i="1"/>
  <c r="A21" i="1"/>
  <c r="F21" i="1"/>
  <c r="Q21" i="1"/>
  <c r="R21" i="1" s="1"/>
  <c r="S21" i="1"/>
  <c r="F7" i="6"/>
  <c r="E14" i="6"/>
  <c r="E6" i="6"/>
  <c r="A47" i="1"/>
  <c r="F47" i="1"/>
  <c r="Q47" i="1"/>
  <c r="R47" i="1" s="1"/>
  <c r="S47" i="1"/>
  <c r="A46" i="1"/>
  <c r="F46" i="1"/>
  <c r="Q46" i="1"/>
  <c r="R46" i="1" s="1"/>
  <c r="S46" i="1"/>
  <c r="B52" i="1"/>
  <c r="F6" i="6" l="1"/>
  <c r="F14" i="6"/>
  <c r="A37" i="1"/>
  <c r="F37" i="1"/>
  <c r="Q37" i="1"/>
  <c r="R37" i="1" s="1"/>
  <c r="S37" i="1"/>
  <c r="F31" i="6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A3" i="1"/>
  <c r="F3" i="1"/>
  <c r="Q3" i="1"/>
  <c r="R3" i="1" s="1"/>
  <c r="S3" i="1"/>
  <c r="A28" i="1"/>
  <c r="F28" i="1"/>
  <c r="Q28" i="1"/>
  <c r="R28" i="1" s="1"/>
  <c r="S28" i="1"/>
  <c r="A20" i="1"/>
  <c r="F20" i="1"/>
  <c r="Q20" i="1"/>
  <c r="R20" i="1" s="1"/>
  <c r="S20" i="1"/>
  <c r="A22" i="1"/>
  <c r="F22" i="1"/>
  <c r="Q22" i="1"/>
  <c r="R22" i="1" s="1"/>
  <c r="S22" i="1"/>
  <c r="A45" i="1"/>
  <c r="F45" i="1"/>
  <c r="Q45" i="1"/>
  <c r="R45" i="1" s="1"/>
  <c r="S45" i="1"/>
  <c r="F4" i="1"/>
  <c r="F5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3" i="1"/>
  <c r="F24" i="1"/>
  <c r="F25" i="1"/>
  <c r="F26" i="1"/>
  <c r="F27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3" i="1"/>
  <c r="A24" i="1"/>
  <c r="A25" i="1"/>
  <c r="A26" i="1"/>
  <c r="A27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Q4" i="1"/>
  <c r="R4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3" i="1"/>
  <c r="R23" i="1" s="1"/>
  <c r="Q24" i="1"/>
  <c r="R24" i="1" s="1"/>
  <c r="Q25" i="1"/>
  <c r="R25" i="1" s="1"/>
  <c r="Q26" i="1"/>
  <c r="R26" i="1" s="1"/>
  <c r="Q27" i="1"/>
  <c r="R27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S25" i="1"/>
  <c r="S38" i="1"/>
  <c r="S32" i="1"/>
  <c r="S44" i="1"/>
  <c r="S7" i="1"/>
  <c r="S19" i="1"/>
  <c r="S33" i="1"/>
  <c r="S16" i="1"/>
  <c r="S39" i="1"/>
  <c r="S10" i="1"/>
  <c r="S9" i="1"/>
  <c r="S43" i="1"/>
  <c r="S17" i="1"/>
  <c r="S18" i="1"/>
  <c r="S8" i="1"/>
  <c r="S35" i="1"/>
  <c r="S40" i="1"/>
  <c r="S41" i="1"/>
  <c r="S27" i="1"/>
  <c r="S42" i="1"/>
  <c r="S30" i="1"/>
  <c r="S5" i="1"/>
  <c r="S4" i="1"/>
  <c r="S13" i="1"/>
  <c r="S26" i="1"/>
  <c r="S34" i="1"/>
  <c r="S31" i="1"/>
  <c r="S24" i="1"/>
  <c r="S15" i="1"/>
  <c r="S23" i="1"/>
  <c r="S6" i="1"/>
  <c r="S11" i="1"/>
  <c r="S14" i="1"/>
  <c r="S52" i="1" l="1"/>
</calcChain>
</file>

<file path=xl/sharedStrings.xml><?xml version="1.0" encoding="utf-8"?>
<sst xmlns="http://schemas.openxmlformats.org/spreadsheetml/2006/main" count="497" uniqueCount="152">
  <si>
    <t>Mes:</t>
  </si>
  <si>
    <t>Título</t>
  </si>
  <si>
    <t>Empresa</t>
  </si>
  <si>
    <t>Empresa: Nombre</t>
  </si>
  <si>
    <t>Año</t>
  </si>
  <si>
    <t>Mes</t>
  </si>
  <si>
    <t>Equipo</t>
  </si>
  <si>
    <t>Número</t>
  </si>
  <si>
    <t>Marca</t>
  </si>
  <si>
    <t>Modelo</t>
  </si>
  <si>
    <t>Serie</t>
  </si>
  <si>
    <t>Sede</t>
  </si>
  <si>
    <t>Usuario</t>
  </si>
  <si>
    <t>CeCo</t>
  </si>
  <si>
    <t>Centro de Costo</t>
  </si>
  <si>
    <t>Cantidad</t>
  </si>
  <si>
    <t>Costo</t>
  </si>
  <si>
    <t>Costo sin IGV</t>
  </si>
  <si>
    <t>Total sin IGV</t>
  </si>
  <si>
    <t>Total</t>
  </si>
  <si>
    <t>OSF</t>
  </si>
  <si>
    <t>Oceano Seafood</t>
  </si>
  <si>
    <t>Marzo</t>
  </si>
  <si>
    <t>HP</t>
  </si>
  <si>
    <t>M203dw</t>
  </si>
  <si>
    <t>BRBSJCHMR3</t>
  </si>
  <si>
    <t>Planta PDP</t>
  </si>
  <si>
    <t>OSF-FRI TECN DE INF.</t>
  </si>
  <si>
    <t>M521dn</t>
  </si>
  <si>
    <t>CNDKLD0F1B</t>
  </si>
  <si>
    <t>Planta Matarani</t>
  </si>
  <si>
    <t>DIAZ SEGURA, JORGE ANTONIO</t>
  </si>
  <si>
    <t>OSF-MAT TECN DE INF.</t>
  </si>
  <si>
    <t>PLX</t>
  </si>
  <si>
    <t>Port Logistics</t>
  </si>
  <si>
    <t>CNDKM2V89C</t>
  </si>
  <si>
    <t>Otros</t>
  </si>
  <si>
    <t>PLX-LIM-TECN. DE INF</t>
  </si>
  <si>
    <t>Canon</t>
  </si>
  <si>
    <t>iR1730</t>
  </si>
  <si>
    <t>HGX86251</t>
  </si>
  <si>
    <t>Oficina Piura</t>
  </si>
  <si>
    <t>iR1730iF</t>
  </si>
  <si>
    <t>HGZ80086</t>
  </si>
  <si>
    <t>Muelle PDP</t>
  </si>
  <si>
    <t>OSF-LIM TECN INF MLL</t>
  </si>
  <si>
    <t>HGZ81450</t>
  </si>
  <si>
    <t>HHC07846</t>
  </si>
  <si>
    <t>Planta ABC</t>
  </si>
  <si>
    <t>OSF-ABC TECN DE INF.</t>
  </si>
  <si>
    <t>HHC10205</t>
  </si>
  <si>
    <t>Oficina Surco</t>
  </si>
  <si>
    <t>OSF-LIM TECN DE INF.</t>
  </si>
  <si>
    <t>HHC12084</t>
  </si>
  <si>
    <t>Oficina Callao</t>
  </si>
  <si>
    <t>iRADV400</t>
  </si>
  <si>
    <t>QLA14284</t>
  </si>
  <si>
    <t>HHC14752</t>
  </si>
  <si>
    <t>CASTILLO VEGA, SARITA PATRICIA</t>
  </si>
  <si>
    <t>HHC16839</t>
  </si>
  <si>
    <t>QFM03602</t>
  </si>
  <si>
    <t>QFM05219</t>
  </si>
  <si>
    <t>Almacén Alfrimac</t>
  </si>
  <si>
    <t>QFX00583</t>
  </si>
  <si>
    <t>Almacén Fripusa</t>
  </si>
  <si>
    <t>OSF-PAI FRIPUSA-CONG</t>
  </si>
  <si>
    <t>QFX05634</t>
  </si>
  <si>
    <t>QLA07973</t>
  </si>
  <si>
    <t>ALTAIR</t>
  </si>
  <si>
    <t>Pesquera Altair</t>
  </si>
  <si>
    <t>QLA08458</t>
  </si>
  <si>
    <t>Planta Altair</t>
  </si>
  <si>
    <t>PAL-TIE TECN DE INF.</t>
  </si>
  <si>
    <t>QLA09859</t>
  </si>
  <si>
    <t>OFS</t>
  </si>
  <si>
    <t>Oceano Fishing Services</t>
  </si>
  <si>
    <t>QLA17230</t>
  </si>
  <si>
    <t>Muelle Cetus</t>
  </si>
  <si>
    <t>OFS-LIM TECN. DE INF</t>
  </si>
  <si>
    <t>QLA36396</t>
  </si>
  <si>
    <t>QLA21593</t>
  </si>
  <si>
    <t>QLA25835</t>
  </si>
  <si>
    <t>QLA26094</t>
  </si>
  <si>
    <t>QLA31832</t>
  </si>
  <si>
    <t>QLA46503</t>
  </si>
  <si>
    <t>QLA07966</t>
  </si>
  <si>
    <t>iRADV500</t>
  </si>
  <si>
    <t>QLL06373</t>
  </si>
  <si>
    <t>QLL07616</t>
  </si>
  <si>
    <t>M277dw</t>
  </si>
  <si>
    <t>VNB8HBLCGT</t>
  </si>
  <si>
    <t>AMAYA ESQUIVEL, LENNER</t>
  </si>
  <si>
    <t>VNB8J1LDBD</t>
  </si>
  <si>
    <t>BURGOS SANCHEZ CARMEN MARINA</t>
  </si>
  <si>
    <t>Epson</t>
  </si>
  <si>
    <t>L3150</t>
  </si>
  <si>
    <t>X5E9110437</t>
  </si>
  <si>
    <t>VNB8K2QBX7</t>
  </si>
  <si>
    <t>CORONADO HILBCK, LAZARO EDUARDO</t>
  </si>
  <si>
    <t>VNBKK6K2SH</t>
  </si>
  <si>
    <t>M281fdw</t>
  </si>
  <si>
    <t>VNBM8XB81</t>
  </si>
  <si>
    <t>VNBNM846HQ</t>
  </si>
  <si>
    <t>VNBNM8M24Z</t>
  </si>
  <si>
    <t>VNBNM8XB81</t>
  </si>
  <si>
    <t>M452</t>
  </si>
  <si>
    <t>VNC3Z00363</t>
  </si>
  <si>
    <t>Kyocera</t>
  </si>
  <si>
    <t>M2040dn</t>
  </si>
  <si>
    <t>VRD8803191</t>
  </si>
  <si>
    <t>CALVAY RODRIGUEZ, JHONATAN FRANCO EMANUEL</t>
  </si>
  <si>
    <t>P2235dn</t>
  </si>
  <si>
    <t>VRF6Z00128</t>
  </si>
  <si>
    <t>P2040dw</t>
  </si>
  <si>
    <t>VRG9Y02732</t>
  </si>
  <si>
    <t>CORDOVA TENAZOA VIVIANA</t>
  </si>
  <si>
    <t>BFP</t>
  </si>
  <si>
    <t>Bluefish Perú</t>
  </si>
  <si>
    <t>L3110</t>
  </si>
  <si>
    <t>X645492344</t>
  </si>
  <si>
    <t>RAMIREZ CHAVEZ CINDY FABIOLA</t>
  </si>
  <si>
    <t>BFP-LIM TECN DE INF.</t>
  </si>
  <si>
    <t>Color LaserJet 4303</t>
  </si>
  <si>
    <t>CNBRS9Y4HJ</t>
  </si>
  <si>
    <t>VNB8JDD041</t>
  </si>
  <si>
    <t>PEÑA RUIZ, DIANA KAROLINA</t>
  </si>
  <si>
    <t>iRADV257</t>
  </si>
  <si>
    <t>3CE02872</t>
  </si>
  <si>
    <t>iRADV C356 III</t>
  </si>
  <si>
    <t>2NH02412</t>
  </si>
  <si>
    <t>Renting de Impresoras</t>
  </si>
  <si>
    <t>MARZO 2026</t>
  </si>
  <si>
    <t>Conformidades</t>
  </si>
  <si>
    <t>Etiquetas de fila</t>
  </si>
  <si>
    <t>Suma de Cantidad</t>
  </si>
  <si>
    <t>Suma de Total sin IGV</t>
  </si>
  <si>
    <t>Suma de Total</t>
  </si>
  <si>
    <t>Liquidado</t>
  </si>
  <si>
    <t>Pendiente</t>
  </si>
  <si>
    <t>Total general</t>
  </si>
  <si>
    <t>Gasto</t>
  </si>
  <si>
    <t>OC</t>
  </si>
  <si>
    <t>Conformidad</t>
  </si>
  <si>
    <t>Conformidad_Num_266541</t>
  </si>
  <si>
    <t>Conformidad_Num_266542</t>
  </si>
  <si>
    <t>Conformidad_Num_266543</t>
  </si>
  <si>
    <t>Conformidad_Num_266540</t>
  </si>
  <si>
    <t>Empresas</t>
  </si>
  <si>
    <t>Código</t>
  </si>
  <si>
    <t>Nombre</t>
  </si>
  <si>
    <t>FOODS</t>
  </si>
  <si>
    <t>Oceano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</si>
</sst>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_-;\-* #,##0.000_-;_-* &quot;-&quot;??_-;_-@_-"/>
    <numFmt numFmtId="165" formatCode="_-* #,##0.000000_-;\-* #,##0.000000_-;_-* &quot;-&quot;??_-;_-@_-"/>
    <numFmt numFmtId="166" formatCode="_-* #,##0_-;\-* #,##0_-;_-* &quot;-&quot;??_-;_-@_-"/>
  </numFmts>
  <fonts count="2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"/>
      <color theme="1"/>
      <name val="Aptos Narrow"/>
      <family val="2"/>
    </font>
    <font>
      <b/>
      <sz val="8"/>
      <color theme="0"/>
      <name val="Aptos Narrow"/>
      <family val="2"/>
    </font>
    <font>
      <sz val="8"/>
      <color rgb="FF000000"/>
      <name val="Aptos Narrow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8"/>
      <color theme="3"/>
      <name val="Aptos Light"/>
      <family val="2"/>
    </font>
    <font>
      <b/>
      <sz val="11"/>
      <color theme="3"/>
      <name val="Aptos Black"/>
      <family val="2"/>
    </font>
    <font>
      <b/>
      <sz val="15"/>
      <color theme="3"/>
      <name val="Aptos Narrow"/>
      <family val="2"/>
    </font>
    <font>
      <sz val="11"/>
      <color rgb="FF3F3F76"/>
      <name val="Calibri"/>
      <family val="2"/>
      <scheme val="minor"/>
    </font>
    <font>
      <sz val="8"/>
      <color rgb="FF3F3F76"/>
      <name val="Aptos Narrow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ptos Narrow"/>
      <family val="2"/>
    </font>
    <font>
      <sz val="9"/>
      <color theme="1"/>
      <name val="Aptos Narrow"/>
      <family val="2"/>
    </font>
    <font>
      <b/>
      <sz val="9"/>
      <color theme="1"/>
      <name val="Aptos Narrow"/>
      <family val="2"/>
    </font>
    <font>
      <sz val="9"/>
      <color theme="1"/>
      <name val="Aptos Narrow"/>
    </font>
    <font>
      <b/>
      <sz val="9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2" borderId="2" applyNumberFormat="0" applyAlignment="0" applyProtection="0"/>
    <xf numFmtId="0" fontId="15" fillId="0" borderId="3" applyNumberFormat="0" applyFill="0" applyAlignment="0" applyProtection="0"/>
  </cellStyleXfs>
  <cellXfs count="4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2" applyAlignment="1">
      <alignment vertical="center"/>
    </xf>
    <xf numFmtId="0" fontId="4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164" fontId="6" fillId="0" borderId="0" xfId="1" applyNumberFormat="1" applyFont="1" applyFill="1" applyBorder="1" applyAlignment="1">
      <alignment horizontal="right" vertical="center"/>
    </xf>
    <xf numFmtId="43" fontId="6" fillId="0" borderId="0" xfId="1" applyFont="1" applyFill="1" applyBorder="1" applyAlignment="1">
      <alignment horizontal="right" vertical="center"/>
    </xf>
    <xf numFmtId="166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10" fillId="0" borderId="0" xfId="4" applyFont="1"/>
    <xf numFmtId="0" fontId="11" fillId="0" borderId="0" xfId="5" quotePrefix="1" applyFont="1"/>
    <xf numFmtId="0" fontId="12" fillId="0" borderId="1" xfId="2" applyFont="1"/>
    <xf numFmtId="165" fontId="6" fillId="0" borderId="0" xfId="1" applyNumberFormat="1" applyFont="1" applyFill="1" applyAlignment="1">
      <alignment horizontal="right" vertical="center"/>
    </xf>
    <xf numFmtId="43" fontId="6" fillId="0" borderId="0" xfId="1" applyFont="1" applyFill="1" applyAlignment="1">
      <alignment horizontal="right" vertical="center"/>
    </xf>
    <xf numFmtId="0" fontId="12" fillId="0" borderId="1" xfId="2" applyFont="1" applyAlignment="1">
      <alignment vertical="center"/>
    </xf>
    <xf numFmtId="166" fontId="14" fillId="2" borderId="2" xfId="6" applyNumberFormat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164" fontId="6" fillId="0" borderId="5" xfId="1" applyNumberFormat="1" applyFont="1" applyFill="1" applyBorder="1" applyAlignment="1">
      <alignment horizontal="right" vertical="center"/>
    </xf>
    <xf numFmtId="43" fontId="16" fillId="0" borderId="3" xfId="7" applyNumberFormat="1" applyFont="1" applyAlignment="1">
      <alignment vertical="center"/>
    </xf>
    <xf numFmtId="43" fontId="4" fillId="0" borderId="0" xfId="1" applyFont="1" applyAlignment="1">
      <alignment vertical="center"/>
    </xf>
    <xf numFmtId="43" fontId="0" fillId="0" borderId="0" xfId="1" applyFont="1"/>
    <xf numFmtId="0" fontId="17" fillId="0" borderId="0" xfId="0" applyFont="1" applyAlignment="1">
      <alignment vertical="center"/>
    </xf>
    <xf numFmtId="0" fontId="3" fillId="0" borderId="1" xfId="2"/>
    <xf numFmtId="0" fontId="18" fillId="3" borderId="6" xfId="0" applyFont="1" applyFill="1" applyBorder="1" applyAlignment="1">
      <alignment vertical="center"/>
    </xf>
    <xf numFmtId="0" fontId="18" fillId="3" borderId="7" xfId="0" applyFont="1" applyFill="1" applyBorder="1" applyAlignment="1">
      <alignment vertical="center"/>
    </xf>
    <xf numFmtId="0" fontId="4" fillId="0" borderId="4" xfId="0" quotePrefix="1" applyFont="1" applyBorder="1" applyAlignment="1">
      <alignment vertical="center"/>
    </xf>
    <xf numFmtId="0" fontId="19" fillId="0" borderId="0" xfId="0" pivotButton="1" applyFont="1" applyAlignment="1">
      <alignment vertical="center"/>
    </xf>
    <xf numFmtId="0" fontId="19" fillId="0" borderId="0" xfId="0" applyFont="1" applyAlignment="1">
      <alignment vertical="center"/>
    </xf>
    <xf numFmtId="43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left" vertical="center" indent="1"/>
    </xf>
    <xf numFmtId="0" fontId="20" fillId="3" borderId="6" xfId="0" applyFont="1" applyFill="1" applyBorder="1" applyAlignment="1">
      <alignment vertical="center"/>
    </xf>
    <xf numFmtId="166" fontId="20" fillId="0" borderId="6" xfId="0" applyNumberFormat="1" applyFont="1" applyBorder="1" applyAlignment="1">
      <alignment vertical="center"/>
    </xf>
    <xf numFmtId="166" fontId="20" fillId="3" borderId="7" xfId="0" applyNumberFormat="1" applyFont="1" applyFill="1" applyBorder="1" applyAlignment="1">
      <alignment vertical="center"/>
    </xf>
    <xf numFmtId="0" fontId="20" fillId="3" borderId="7" xfId="0" applyFont="1" applyFill="1" applyBorder="1" applyAlignment="1">
      <alignment vertical="center"/>
    </xf>
  </cellXfs>
  <cellStyles count="8">
    <cellStyle name="Encabezado 1" xfId="2" builtinId="16"/>
    <cellStyle name="Encabezado 4" xfId="5" builtinId="19"/>
    <cellStyle name="Entrada" xfId="6" builtinId="20"/>
    <cellStyle name="Millares" xfId="1" builtinId="3"/>
    <cellStyle name="Normal" xfId="0" builtinId="0"/>
    <cellStyle name="Normal 2" xfId="3" xr:uid="{EABA929C-C62C-4DA7-8B2C-85C3FC481585}"/>
    <cellStyle name="Título" xfId="4" builtinId="15"/>
    <cellStyle name="Total" xfId="7" builtinId="25"/>
  </cellStyles>
  <dxfs count="101"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numFmt numFmtId="165" formatCode="_-* #,##0.000000_-;\-* #,##0.00000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numFmt numFmtId="164" formatCode="_-* #,##0.000_-;\-* #,##0.00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rgb="FF7F7F7F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3F3F76"/>
        <name val="Aptos Narrow"/>
        <family val="2"/>
        <scheme val="none"/>
      </font>
      <numFmt numFmtId="166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numFmt numFmtId="166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outline="0">
        <right style="thin">
          <color rgb="FF7F7F7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ptos Narrow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color rgb="FFC00000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6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14.702388078702" createdVersion="8" refreshedVersion="8" minRefreshableVersion="3" recordCount="49" xr:uid="{594612E2-8F7D-4AC4-9A11-4D59299F5AC9}">
  <cacheSource type="worksheet">
    <worksheetSource name="Tabla2"/>
  </cacheSource>
  <cacheFields count="19">
    <cacheField name="Título" numFmtId="0">
      <sharedItems/>
    </cacheField>
    <cacheField name="Empresa" numFmtId="0">
      <sharedItems/>
    </cacheField>
    <cacheField name="Empresa: Nombre" numFmtId="0">
      <sharedItems containsBlank="1" count="7">
        <s v="Oceano Seafood"/>
        <s v="Port Logistics"/>
        <s v="Pesquera Altair"/>
        <s v="Oceano Fishing Services"/>
        <s v="Bluefish Perú"/>
        <s v="Oceano Foods" u="1"/>
        <m u="1"/>
      </sharedItems>
    </cacheField>
    <cacheField name="Año" numFmtId="0">
      <sharedItems containsSemiMixedTypes="0" containsString="0" containsNumber="1" containsInteger="1" minValue="2024" maxValue="2026" count="3">
        <n v="2026"/>
        <n v="2025" u="1"/>
        <n v="2024" u="1"/>
      </sharedItems>
    </cacheField>
    <cacheField name="Mes" numFmtId="0">
      <sharedItems count="12">
        <s v="Marzo"/>
        <s v="Enero" u="1"/>
        <s v="Diciembre" u="1"/>
        <s v="Julio" u="1"/>
        <s v="Junio" u="1"/>
        <s v="Mayo" u="1"/>
        <s v="Febrero" u="1"/>
        <s v="Noviembre" u="1"/>
        <s v="Octubre" u="1"/>
        <s v="Setiembre" u="1"/>
        <s v="Agosto" u="1"/>
        <s v="Abril" u="1"/>
      </sharedItems>
    </cacheField>
    <cacheField name="Equipo" numFmtId="0">
      <sharedItems/>
    </cacheField>
    <cacheField name="Número" numFmtId="0">
      <sharedItems containsString="0" containsBlank="1" containsNumber="1" containsInteger="1" minValue="1" maxValue="95"/>
    </cacheField>
    <cacheField name="Marca" numFmtId="0">
      <sharedItems/>
    </cacheField>
    <cacheField name="Modelo" numFmtId="0">
      <sharedItems/>
    </cacheField>
    <cacheField name="Serie" numFmtId="0">
      <sharedItems/>
    </cacheField>
    <cacheField name="Sede" numFmtId="0">
      <sharedItems/>
    </cacheField>
    <cacheField name="Usuario" numFmtId="0">
      <sharedItems containsBlank="1"/>
    </cacheField>
    <cacheField name="CeCo" numFmtId="0">
      <sharedItems containsString="0" containsBlank="1" containsNumber="1" containsInteger="1" minValue="120201" maxValue="1453150000"/>
    </cacheField>
    <cacheField name="Centro de Costo" numFmtId="0">
      <sharedItems containsBlank="1" count="28">
        <s v="OSF-FRI TECN DE INF."/>
        <s v="OSF-MAT TECN DE INF."/>
        <s v="PLX-LIM-TECN. DE INF"/>
        <s v="OSF-LIM TECN INF MLL"/>
        <s v="OSF-ABC TECN DE INF."/>
        <s v="OSF-LIM TECN DE INF."/>
        <s v="OSF-PAI FRIPUSA-CONG"/>
        <s v="PAL-TIE TECN DE INF."/>
        <s v="OFS-LIM TECN. DE INF"/>
        <s v="BFP-LIM TECN DE INF."/>
        <s v="OSF-ABC TECNOLOGIA DE INFORMACION" u="1"/>
        <s v="OSF-FRI TECNOLOGIA DE INFORMACION" u="1"/>
        <s v="OSF-MAT TECNOLOGIA DE INFORMACION" u="1"/>
        <s v="-" u="1"/>
        <s v="OFS-FRINOR TECNOLOGIA DE INFORMACION" u="1"/>
        <s v="GERENCIA DE MARKETING" u="1"/>
        <s v="Operaciones Logística CHD Lima" u="1"/>
        <s v="Operaciones Logística CHI" u="1"/>
        <s v="OSF-LIM TECNOLOGIA DE INFORMACION" u="1"/>
        <s v="DISTRIBUCION VENTA DIRECTA" u="1"/>
        <s v="Customer Brokerage" u="1"/>
        <s v="PAL-LIM TECNOLOGIA DE INFORMACION" u="1"/>
        <s v="Gerencia de Operaciones Logística CHI" u="1"/>
        <s v="Gerencia Comercial CHD" u="1"/>
        <s v="Gerencia de Operaciones Logística CHD Lima" u="1"/>
        <s v="Ger. Plan. y Costos Facturacion Clientes" u="1"/>
        <s v="Customer CHD Lima" u="1"/>
        <m u="1"/>
      </sharedItems>
    </cacheField>
    <cacheField name="Cantidad" numFmtId="166">
      <sharedItems containsString="0" containsBlank="1" containsNumber="1" containsInteger="1" minValue="9" maxValue="7458"/>
    </cacheField>
    <cacheField name="Costo" numFmtId="164">
      <sharedItems containsSemiMixedTypes="0" containsString="0" containsNumber="1" minValue="5.1999999999999998E-2" maxValue="0.75"/>
    </cacheField>
    <cacheField name="Costo sin IGV" numFmtId="165">
      <sharedItems containsSemiMixedTypes="0" containsString="0" containsNumber="1" minValue="0" maxValue="0.63559322033898313" count="9">
        <n v="6.7796610169491525E-2"/>
        <n v="7.6271186440677971E-2"/>
        <n v="0.10169491525423729"/>
        <n v="4.6610169491525424E-2"/>
        <n v="4.576271186440678E-2"/>
        <n v="0.63559322033898313"/>
        <n v="4.4067796610169491E-2"/>
        <n v="0.50847457627118642"/>
        <n v="0" u="1"/>
      </sharedItems>
    </cacheField>
    <cacheField name="Total sin IGV" numFmtId="43">
      <sharedItems containsSemiMixedTypes="0" containsString="0" containsNumber="1" minValue="0" maxValue="944.74576271186436"/>
    </cacheField>
    <cacheField name="Total" numFmtId="43">
      <sharedItems containsString="0" containsBlank="1" containsNumber="1" minValue="0" maxValue="1114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s v="2603001"/>
    <s v="OSF"/>
    <x v="0"/>
    <x v="0"/>
    <x v="0"/>
    <s v="DIBIMP0034"/>
    <n v="34"/>
    <s v="HP"/>
    <s v="M203dw"/>
    <s v="BRBSJCHMR3"/>
    <s v="Planta PDP"/>
    <m/>
    <m/>
    <x v="0"/>
    <n v="493"/>
    <n v="0.08"/>
    <x v="0"/>
    <n v="33.423728813559322"/>
    <n v="39.44"/>
  </r>
  <r>
    <s v="2603002"/>
    <s v="OSF"/>
    <x v="0"/>
    <x v="0"/>
    <x v="0"/>
    <s v="DIBIMP0051"/>
    <n v="51"/>
    <s v="HP"/>
    <s v="M521dn"/>
    <s v="CNDKLD0F1B"/>
    <s v="Planta Matarani"/>
    <s v="DIAZ SEGURA, JORGE ANTONIO"/>
    <n v="1145050006"/>
    <x v="1"/>
    <n v="1065"/>
    <n v="0.09"/>
    <x v="1"/>
    <n v="81.228813559322035"/>
    <n v="95.85"/>
  </r>
  <r>
    <s v="2603003"/>
    <s v="PLX"/>
    <x v="1"/>
    <x v="0"/>
    <x v="0"/>
    <s v="DIBIMP0006"/>
    <n v="6"/>
    <s v="HP"/>
    <s v="M521dn"/>
    <s v="CNDKM2V89C"/>
    <s v="Otros"/>
    <m/>
    <m/>
    <x v="2"/>
    <n v="1406"/>
    <n v="0.12"/>
    <x v="2"/>
    <n v="142.98305084745763"/>
    <n v="168.72"/>
  </r>
  <r>
    <s v="2603004"/>
    <s v="PLX"/>
    <x v="1"/>
    <x v="0"/>
    <x v="0"/>
    <s v="DIBIMP0038"/>
    <n v="38"/>
    <s v="Canon"/>
    <s v="iR1730"/>
    <s v="HGX86251"/>
    <s v="Oficina Piura"/>
    <m/>
    <m/>
    <x v="2"/>
    <m/>
    <n v="5.5E-2"/>
    <x v="3"/>
    <n v="0"/>
    <n v="0"/>
  </r>
  <r>
    <s v="2603005"/>
    <s v="OSF"/>
    <x v="0"/>
    <x v="0"/>
    <x v="0"/>
    <s v="DIBIMP0061"/>
    <n v="61"/>
    <s v="Canon"/>
    <s v="iR1730iF"/>
    <s v="HGZ80086"/>
    <s v="Muelle PDP"/>
    <m/>
    <n v="1245060004"/>
    <x v="3"/>
    <n v="1434"/>
    <n v="5.5E-2"/>
    <x v="3"/>
    <n v="66.83898305084746"/>
    <n v="78.87"/>
  </r>
  <r>
    <s v="2603006"/>
    <s v="OSF"/>
    <x v="0"/>
    <x v="0"/>
    <x v="0"/>
    <s v="DIBIMP0011"/>
    <n v="11"/>
    <s v="Canon"/>
    <s v="iR1730"/>
    <s v="HGZ81450"/>
    <s v="Muelle PDP"/>
    <m/>
    <n v="1245060004"/>
    <x v="3"/>
    <n v="9"/>
    <n v="5.5E-2"/>
    <x v="3"/>
    <n v="0.41949152542372881"/>
    <n v="0.495"/>
  </r>
  <r>
    <s v="2603007"/>
    <s v="OSF"/>
    <x v="0"/>
    <x v="0"/>
    <x v="0"/>
    <s v="DIBIMP0073"/>
    <n v="73"/>
    <s v="Canon"/>
    <s v="iR1730"/>
    <s v="HHC07846"/>
    <s v="Planta ABC"/>
    <m/>
    <n v="1145010006"/>
    <x v="4"/>
    <n v="4812"/>
    <n v="5.3999999999999999E-2"/>
    <x v="4"/>
    <n v="220.21016949152542"/>
    <n v="259.84800000000001"/>
  </r>
  <r>
    <s v="2603008"/>
    <s v="OSF"/>
    <x v="0"/>
    <x v="0"/>
    <x v="0"/>
    <s v="DIBIMP0003"/>
    <n v="3"/>
    <s v="Canon"/>
    <s v="iR1730iF"/>
    <s v="HHC10205"/>
    <s v="Oficina Surco"/>
    <m/>
    <n v="1451100000"/>
    <x v="5"/>
    <n v="74"/>
    <n v="5.5E-2"/>
    <x v="3"/>
    <n v="3.4491525423728815"/>
    <n v="4.07"/>
  </r>
  <r>
    <s v="2603009"/>
    <s v="PLX"/>
    <x v="1"/>
    <x v="0"/>
    <x v="0"/>
    <s v="DIBIMP0025"/>
    <n v="25"/>
    <s v="Canon"/>
    <s v="iR1730iF"/>
    <s v="HHC12084"/>
    <s v="Oficina Callao"/>
    <m/>
    <n v="130202"/>
    <x v="2"/>
    <m/>
    <n v="5.5E-2"/>
    <x v="3"/>
    <n v="0"/>
    <n v="0"/>
  </r>
  <r>
    <s v="2603010"/>
    <s v="PLX"/>
    <x v="1"/>
    <x v="0"/>
    <x v="0"/>
    <s v="DIBIMP000"/>
    <m/>
    <s v="Canon"/>
    <s v="iRADV400"/>
    <s v="QLA14284"/>
    <s v="Oficina Callao"/>
    <m/>
    <m/>
    <x v="2"/>
    <n v="5782"/>
    <n v="5.5E-2"/>
    <x v="3"/>
    <n v="269.5"/>
    <n v="318.01"/>
  </r>
  <r>
    <s v="2603011"/>
    <s v="PLX"/>
    <x v="1"/>
    <x v="0"/>
    <x v="0"/>
    <s v="DIBIMP0056"/>
    <n v="56"/>
    <s v="Canon"/>
    <s v="iR1730"/>
    <s v="HHC14752"/>
    <s v="Otros"/>
    <s v="CASTILLO VEGA, SARITA PATRICIA"/>
    <n v="120202"/>
    <x v="2"/>
    <n v="2777"/>
    <n v="5.5E-2"/>
    <x v="3"/>
    <n v="129.43644067796609"/>
    <n v="152.73500000000001"/>
  </r>
  <r>
    <s v="2603012"/>
    <s v="OSF"/>
    <x v="0"/>
    <x v="0"/>
    <x v="0"/>
    <s v="DIBIMP0001"/>
    <n v="1"/>
    <s v="Canon"/>
    <s v="iR1730iF"/>
    <s v="HHC16839"/>
    <s v="Oficina Surco"/>
    <m/>
    <n v="1143212001"/>
    <x v="5"/>
    <m/>
    <n v="5.5E-2"/>
    <x v="3"/>
    <n v="0"/>
    <n v="0"/>
  </r>
  <r>
    <s v="2603013"/>
    <s v="PLX"/>
    <x v="1"/>
    <x v="0"/>
    <x v="0"/>
    <s v="DIBIMP0023"/>
    <n v="23"/>
    <s v="Canon"/>
    <s v="iR1730iF"/>
    <s v="QFM03602"/>
    <s v="Oficina Surco"/>
    <m/>
    <n v="140102"/>
    <x v="2"/>
    <n v="341"/>
    <n v="5.5E-2"/>
    <x v="3"/>
    <n v="15.89406779661017"/>
    <n v="18.754999999999999"/>
  </r>
  <r>
    <s v="2603014"/>
    <s v="OSF"/>
    <x v="0"/>
    <x v="0"/>
    <x v="0"/>
    <s v="DIBIMP0087"/>
    <n v="87"/>
    <s v="Canon"/>
    <s v="iR1730"/>
    <s v="QFM05219"/>
    <s v="Almacén Alfrimac"/>
    <m/>
    <n v="1145040006"/>
    <x v="0"/>
    <n v="2812"/>
    <n v="5.5E-2"/>
    <x v="3"/>
    <n v="131.06779661016949"/>
    <n v="154.66"/>
  </r>
  <r>
    <s v="2603015"/>
    <s v="OSF"/>
    <x v="0"/>
    <x v="0"/>
    <x v="0"/>
    <s v="DIBIMP0081"/>
    <n v="81"/>
    <s v="Canon"/>
    <s v="iR1730"/>
    <s v="QFX00583"/>
    <s v="Almacén Fripusa"/>
    <m/>
    <n v="1145010006"/>
    <x v="6"/>
    <n v="7458"/>
    <n v="5.3999999999999999E-2"/>
    <x v="4"/>
    <n v="341.29830508474578"/>
    <n v="402.73199999999997"/>
  </r>
  <r>
    <s v="2603016"/>
    <s v="PLX"/>
    <x v="1"/>
    <x v="0"/>
    <x v="0"/>
    <s v="DIBIMP0022"/>
    <n v="22"/>
    <s v="Canon"/>
    <s v="iR1730"/>
    <s v="QFX05634"/>
    <s v="Oficina Surco"/>
    <m/>
    <n v="130202"/>
    <x v="2"/>
    <n v="1872"/>
    <n v="5.5E-2"/>
    <x v="3"/>
    <n v="87.254237288135599"/>
    <n v="102.96"/>
  </r>
  <r>
    <s v="2603017"/>
    <s v="OSF"/>
    <x v="0"/>
    <x v="0"/>
    <x v="0"/>
    <s v="DIBIMP0074"/>
    <n v="74"/>
    <s v="Canon"/>
    <s v="iRADV400"/>
    <s v="QLA07973"/>
    <s v="Planta ABC"/>
    <m/>
    <n v="1145010006"/>
    <x v="4"/>
    <n v="1517"/>
    <n v="5.3999999999999999E-2"/>
    <x v="4"/>
    <n v="69.422033898305088"/>
    <n v="81.917999999999992"/>
  </r>
  <r>
    <s v="2603018"/>
    <s v="ALTAIR"/>
    <x v="2"/>
    <x v="0"/>
    <x v="0"/>
    <s v="DIBIMP0075"/>
    <n v="75"/>
    <s v="Canon"/>
    <s v="iRADV400"/>
    <s v="QLA08458"/>
    <s v="Planta Altair"/>
    <m/>
    <m/>
    <x v="7"/>
    <m/>
    <n v="5.3999999999999999E-2"/>
    <x v="4"/>
    <n v="0"/>
    <n v="0"/>
  </r>
  <r>
    <s v="2603019"/>
    <s v="ALTAIR"/>
    <x v="2"/>
    <x v="0"/>
    <x v="0"/>
    <s v="DIBIMP0084"/>
    <n v="84"/>
    <s v="Canon"/>
    <s v="iRADV400"/>
    <s v="QLA09859"/>
    <s v="Planta Altair"/>
    <m/>
    <m/>
    <x v="7"/>
    <n v="240"/>
    <n v="5.3999999999999999E-2"/>
    <x v="4"/>
    <n v="10.983050847457626"/>
    <n v="12.959999999999999"/>
  </r>
  <r>
    <s v="2603020"/>
    <s v="OFS"/>
    <x v="3"/>
    <x v="0"/>
    <x v="0"/>
    <s v="DIBIMP0053"/>
    <n v="53"/>
    <s v="Canon"/>
    <s v="iRADV400"/>
    <s v="QLA17230"/>
    <s v="Muelle Cetus"/>
    <m/>
    <m/>
    <x v="8"/>
    <n v="901"/>
    <n v="5.5E-2"/>
    <x v="3"/>
    <n v="41.995762711864408"/>
    <n v="49.555"/>
  </r>
  <r>
    <s v="2603021"/>
    <s v="OSF"/>
    <x v="0"/>
    <x v="0"/>
    <x v="0"/>
    <s v="DIBIMP0090"/>
    <n v="90"/>
    <s v="Canon"/>
    <s v="iRADV400"/>
    <s v="QLA36396"/>
    <s v="Planta ABC"/>
    <m/>
    <n v="1145010006"/>
    <x v="4"/>
    <n v="6464"/>
    <n v="5.3999999999999999E-2"/>
    <x v="4"/>
    <n v="295.81016949152541"/>
    <n v="349.05599999999998"/>
  </r>
  <r>
    <s v="2603022"/>
    <s v="OSF"/>
    <x v="0"/>
    <x v="0"/>
    <x v="0"/>
    <s v="DIBIMP0014"/>
    <n v="14"/>
    <s v="Canon"/>
    <s v="iRADV400"/>
    <s v="QLA21593"/>
    <s v="Planta ABC"/>
    <m/>
    <n v="1145010006"/>
    <x v="4"/>
    <n v="1952"/>
    <n v="5.3999999999999999E-2"/>
    <x v="4"/>
    <n v="89.328813559322029"/>
    <n v="105.408"/>
  </r>
  <r>
    <s v="2603023"/>
    <s v="OSF"/>
    <x v="0"/>
    <x v="0"/>
    <x v="0"/>
    <s v="DIBIMP0041"/>
    <n v="41"/>
    <s v="Canon"/>
    <s v="iRADV400"/>
    <s v="QLA25835"/>
    <s v="Muelle PDP"/>
    <m/>
    <n v="1245060004"/>
    <x v="3"/>
    <n v="2999"/>
    <n v="5.5E-2"/>
    <x v="3"/>
    <n v="139.78389830508476"/>
    <n v="164.94499999999999"/>
  </r>
  <r>
    <s v="2603024"/>
    <s v="OSF"/>
    <x v="0"/>
    <x v="0"/>
    <x v="0"/>
    <s v="DIBIMP0059"/>
    <n v="59"/>
    <s v="Canon"/>
    <s v="iRADV400"/>
    <s v="QLA26094"/>
    <s v="Planta ABC"/>
    <m/>
    <n v="1145010006"/>
    <x v="4"/>
    <n v="274"/>
    <n v="5.3999999999999999E-2"/>
    <x v="4"/>
    <n v="12.538983050847458"/>
    <n v="14.795999999999999"/>
  </r>
  <r>
    <s v="2603025"/>
    <s v="OSF"/>
    <x v="0"/>
    <x v="0"/>
    <x v="0"/>
    <s v="DIBIMP0085"/>
    <n v="85"/>
    <s v="Canon"/>
    <s v="iRADV400"/>
    <s v="QLA31832"/>
    <s v="Planta Matarani"/>
    <m/>
    <n v="1453150000"/>
    <x v="1"/>
    <m/>
    <n v="5.5E-2"/>
    <x v="3"/>
    <n v="0"/>
    <n v="0"/>
  </r>
  <r>
    <s v="2603026"/>
    <s v="ALTAIR"/>
    <x v="2"/>
    <x v="0"/>
    <x v="0"/>
    <s v="DIBIMP0049"/>
    <n v="49"/>
    <s v="Canon"/>
    <s v="iRADV400"/>
    <s v="QLA46503"/>
    <s v="Planta Altair"/>
    <m/>
    <m/>
    <x v="7"/>
    <m/>
    <n v="5.3999999999999999E-2"/>
    <x v="4"/>
    <n v="0"/>
    <n v="0"/>
  </r>
  <r>
    <s v="2603027"/>
    <s v="ALTAIR"/>
    <x v="2"/>
    <x v="0"/>
    <x v="0"/>
    <s v="DIBIMP0091"/>
    <n v="91"/>
    <s v="Canon"/>
    <s v="iRADV400"/>
    <s v="QLA07966"/>
    <s v="Planta Altair"/>
    <m/>
    <m/>
    <x v="7"/>
    <n v="2793"/>
    <n v="5.3999999999999999E-2"/>
    <x v="4"/>
    <n v="127.81525423728813"/>
    <n v="150.822"/>
  </r>
  <r>
    <s v="2603028"/>
    <s v="OSF"/>
    <x v="0"/>
    <x v="0"/>
    <x v="0"/>
    <s v="DIBIMP0077"/>
    <n v="77"/>
    <s v="Canon"/>
    <s v="iRADV500"/>
    <s v="QLL06373"/>
    <s v="Planta ABC"/>
    <m/>
    <n v="1145010006"/>
    <x v="4"/>
    <n v="2753"/>
    <n v="5.3999999999999999E-2"/>
    <x v="4"/>
    <n v="125.98474576271187"/>
    <n v="148.66200000000001"/>
  </r>
  <r>
    <s v="2603029"/>
    <s v="OSF"/>
    <x v="0"/>
    <x v="0"/>
    <x v="0"/>
    <s v="DIBIMP0086"/>
    <n v="86"/>
    <s v="Canon"/>
    <s v="iRADV500"/>
    <s v="QLL07616"/>
    <s v="Planta PDP"/>
    <m/>
    <n v="1145040006"/>
    <x v="0"/>
    <m/>
    <n v="5.5E-2"/>
    <x v="3"/>
    <n v="0"/>
    <n v="0"/>
  </r>
  <r>
    <s v="2603030"/>
    <s v="PLX"/>
    <x v="1"/>
    <x v="0"/>
    <x v="0"/>
    <s v="DIBIMP0028"/>
    <n v="28"/>
    <s v="HP"/>
    <s v="M277dw"/>
    <s v="VNB8HBLCGT"/>
    <s v="Oficina Surco"/>
    <s v="AMAYA ESQUIVEL, LENNER"/>
    <n v="120201"/>
    <x v="2"/>
    <m/>
    <n v="0.75"/>
    <x v="5"/>
    <n v="0"/>
    <n v="0"/>
  </r>
  <r>
    <s v="2603031"/>
    <s v="OSF"/>
    <x v="0"/>
    <x v="0"/>
    <x v="0"/>
    <s v="DIBIMP0027"/>
    <n v="27"/>
    <s v="HP"/>
    <s v="M277dw"/>
    <s v="VNB8J1LDBD"/>
    <s v="Oficina Surco"/>
    <s v="BURGOS SANCHEZ CARMEN MARINA"/>
    <n v="1143212001"/>
    <x v="5"/>
    <m/>
    <n v="0.75"/>
    <x v="5"/>
    <n v="0"/>
    <n v="0"/>
  </r>
  <r>
    <s v="2603032"/>
    <s v="OSF"/>
    <x v="0"/>
    <x v="0"/>
    <x v="0"/>
    <s v="DIBIMP0007"/>
    <n v="7"/>
    <s v="Epson"/>
    <s v="L3150"/>
    <s v="X5E9110437"/>
    <s v="Oficina Surco"/>
    <s v="BURGOS SANCHEZ CARMEN MARINA"/>
    <n v="1143212001"/>
    <x v="5"/>
    <n v="299"/>
    <n v="0.75"/>
    <x v="5"/>
    <n v="190.04237288135596"/>
    <n v="224.25"/>
  </r>
  <r>
    <s v="2603033"/>
    <s v="PLX"/>
    <x v="1"/>
    <x v="0"/>
    <x v="0"/>
    <s v="DIBIMP0030"/>
    <n v="30"/>
    <s v="HP"/>
    <s v="M277dw"/>
    <s v="VNB8K2QBX7"/>
    <s v="Oficina Surco"/>
    <s v="CORONADO HILBCK, LAZARO EDUARDO"/>
    <n v="130101"/>
    <x v="2"/>
    <n v="14"/>
    <n v="0.75"/>
    <x v="5"/>
    <n v="8.8983050847457648"/>
    <n v="0"/>
  </r>
  <r>
    <s v="2603034"/>
    <s v="PLX"/>
    <x v="1"/>
    <x v="0"/>
    <x v="0"/>
    <s v="DIBIMP0031"/>
    <n v="31"/>
    <s v="HP"/>
    <s v="M277dw"/>
    <s v="VNBKK6K2SH"/>
    <s v="Oficina Surco"/>
    <m/>
    <n v="130201"/>
    <x v="2"/>
    <m/>
    <n v="0.75"/>
    <x v="5"/>
    <n v="0"/>
    <m/>
  </r>
  <r>
    <s v="2603035"/>
    <s v="OSF"/>
    <x v="0"/>
    <x v="0"/>
    <x v="0"/>
    <s v="DIBIMP0088"/>
    <n v="88"/>
    <s v="HP"/>
    <s v="M281fdw"/>
    <s v="VNBM8XB81"/>
    <s v="Oficina Surco"/>
    <m/>
    <n v="1143212001"/>
    <x v="5"/>
    <m/>
    <n v="0.75"/>
    <x v="5"/>
    <n v="0"/>
    <n v="0"/>
  </r>
  <r>
    <s v="2603036"/>
    <s v="PLX"/>
    <x v="1"/>
    <x v="0"/>
    <x v="0"/>
    <s v="DIBIMP0008"/>
    <n v="8"/>
    <s v="HP"/>
    <s v="M281fdw"/>
    <s v="VNBNM846HQ"/>
    <s v="Otros"/>
    <m/>
    <m/>
    <x v="2"/>
    <n v="47"/>
    <n v="0.75"/>
    <x v="5"/>
    <n v="29.872881355932208"/>
    <n v="35.25"/>
  </r>
  <r>
    <s v="2603037"/>
    <s v="OSF"/>
    <x v="0"/>
    <x v="0"/>
    <x v="0"/>
    <s v="DIBIMP0043"/>
    <n v="43"/>
    <s v="HP"/>
    <s v="M281fdw"/>
    <s v="VNBNM8M24Z"/>
    <s v="Oficina Surco"/>
    <m/>
    <n v="1143212001"/>
    <x v="5"/>
    <m/>
    <n v="0.75"/>
    <x v="5"/>
    <n v="0"/>
    <n v="0"/>
  </r>
  <r>
    <s v="2603038"/>
    <s v="OSF"/>
    <x v="0"/>
    <x v="0"/>
    <x v="0"/>
    <s v="DIBIMP0044"/>
    <n v="44"/>
    <s v="HP"/>
    <s v="M281fdw"/>
    <s v="VNBNM8XB81"/>
    <s v="Planta ABC"/>
    <m/>
    <n v="1145010006"/>
    <x v="4"/>
    <m/>
    <n v="0.75"/>
    <x v="5"/>
    <n v="0"/>
    <n v="0"/>
  </r>
  <r>
    <s v="2603039"/>
    <s v="PLX"/>
    <x v="1"/>
    <x v="0"/>
    <x v="0"/>
    <s v="DIBIMP0078"/>
    <n v="78"/>
    <s v="HP"/>
    <s v="M452"/>
    <s v="VNC3Z00363"/>
    <s v="Oficina Surco"/>
    <m/>
    <m/>
    <x v="2"/>
    <m/>
    <n v="0.75"/>
    <x v="5"/>
    <n v="0"/>
    <n v="0"/>
  </r>
  <r>
    <s v="2603040"/>
    <s v="PLX"/>
    <x v="1"/>
    <x v="0"/>
    <x v="0"/>
    <s v="DIBIMP0045"/>
    <n v="45"/>
    <s v="Kyocera"/>
    <s v="M2040dn"/>
    <s v="VRD8803191"/>
    <s v="Otros"/>
    <s v="CALVAY RODRIGUEZ, JHONATAN FRANCO EMANUEL"/>
    <n v="140102"/>
    <x v="2"/>
    <m/>
    <n v="0.12"/>
    <x v="2"/>
    <n v="0"/>
    <n v="0"/>
  </r>
  <r>
    <s v="2603041"/>
    <s v="PLX"/>
    <x v="1"/>
    <x v="0"/>
    <x v="0"/>
    <s v="DIBIMP0036"/>
    <n v="36"/>
    <s v="Kyocera"/>
    <s v="P2235dn"/>
    <s v="VRF6Z00128"/>
    <s v="Oficina Surco"/>
    <m/>
    <n v="180401"/>
    <x v="2"/>
    <m/>
    <n v="0.12"/>
    <x v="2"/>
    <n v="0"/>
    <n v="0"/>
  </r>
  <r>
    <s v="2603042"/>
    <s v="PLX"/>
    <x v="1"/>
    <x v="0"/>
    <x v="0"/>
    <s v="DIBIMP0047"/>
    <n v="47"/>
    <s v="Kyocera"/>
    <s v="P2040dw"/>
    <s v="VRG9Y02732"/>
    <s v="Otros"/>
    <s v="CORDOVA TENAZOA VIVIANA"/>
    <n v="130203"/>
    <x v="2"/>
    <m/>
    <n v="0.12"/>
    <x v="2"/>
    <n v="0"/>
    <n v="0"/>
  </r>
  <r>
    <s v="2603043"/>
    <s v="BFP"/>
    <x v="4"/>
    <x v="0"/>
    <x v="0"/>
    <s v="DIBIMP0065"/>
    <n v="65"/>
    <s v="Epson"/>
    <s v="L3110"/>
    <s v="X645492344"/>
    <s v="Otros"/>
    <s v="RAMIREZ CHAVEZ CINDY FABIOLA"/>
    <m/>
    <x v="9"/>
    <n v="38"/>
    <n v="0.75"/>
    <x v="5"/>
    <n v="24.15254237288136"/>
    <n v="28.5"/>
  </r>
  <r>
    <s v="2603044"/>
    <s v="OSF"/>
    <x v="0"/>
    <x v="0"/>
    <x v="0"/>
    <s v="DIBIMP0089"/>
    <n v="89"/>
    <s v="HP"/>
    <s v="Color LaserJet 4303"/>
    <s v="CNBRS9Y4HJ"/>
    <s v="Oficina Surco"/>
    <m/>
    <n v="1143212001"/>
    <x v="5"/>
    <n v="277"/>
    <n v="0.75"/>
    <x v="5"/>
    <n v="176.05932203389833"/>
    <n v="207.75"/>
  </r>
  <r>
    <s v="2603045"/>
    <s v="OSF"/>
    <x v="0"/>
    <x v="0"/>
    <x v="0"/>
    <s v="DIBIMP0029"/>
    <n v="29"/>
    <s v="HP"/>
    <s v="M277dw"/>
    <s v="VNB8JDD041"/>
    <s v="Oficina Surco"/>
    <s v="PEÑA RUIZ, DIANA KAROLINA"/>
    <n v="1143212001"/>
    <x v="5"/>
    <m/>
    <n v="0.75"/>
    <x v="5"/>
    <n v="0"/>
    <n v="0"/>
  </r>
  <r>
    <s v="2603046"/>
    <s v="OSF"/>
    <x v="0"/>
    <x v="0"/>
    <x v="0"/>
    <s v="DIBIMP0092"/>
    <n v="92"/>
    <s v="Canon"/>
    <s v="iRADV257"/>
    <s v="3CE02872"/>
    <s v="Oficina Surco"/>
    <m/>
    <m/>
    <x v="5"/>
    <n v="864"/>
    <n v="5.1999999999999998E-2"/>
    <x v="6"/>
    <n v="38.074576271186437"/>
    <n v="44.927999999999997"/>
  </r>
  <r>
    <s v="2603047"/>
    <s v="OSF"/>
    <x v="0"/>
    <x v="0"/>
    <x v="0"/>
    <s v="DIBIMP0092"/>
    <n v="92"/>
    <s v="Canon"/>
    <s v="iRADV257"/>
    <s v="3CE02872"/>
    <s v="Oficina Surco"/>
    <m/>
    <m/>
    <x v="5"/>
    <n v="433"/>
    <n v="0.6"/>
    <x v="7"/>
    <n v="220.16949152542372"/>
    <n v="259.8"/>
  </r>
  <r>
    <s v="2603048"/>
    <s v="OSF"/>
    <x v="0"/>
    <x v="0"/>
    <x v="0"/>
    <s v="DIBIMP0095"/>
    <n v="95"/>
    <s v="Canon"/>
    <s v="iRADV C356 III"/>
    <s v="2NH02412"/>
    <s v="Oficina Surco"/>
    <m/>
    <m/>
    <x v="5"/>
    <n v="802"/>
    <n v="5.1999999999999998E-2"/>
    <x v="6"/>
    <n v="35.342372881355935"/>
    <n v="41.704000000000001"/>
  </r>
  <r>
    <s v="2603049"/>
    <s v="OSF"/>
    <x v="0"/>
    <x v="0"/>
    <x v="0"/>
    <s v="DIBIMP0095"/>
    <n v="95"/>
    <s v="Canon"/>
    <s v="iRADV C356 III"/>
    <s v="2NH02412"/>
    <s v="Oficina Surco"/>
    <m/>
    <m/>
    <x v="5"/>
    <n v="1858"/>
    <n v="0.6"/>
    <x v="7"/>
    <n v="944.74576271186436"/>
    <n v="1114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1018E4-12FD-45C9-92B7-CDBDC029734F}" name="TablaDinámica2" cacheId="79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9:E40" firstHeaderRow="1" firstDataRow="1" firstDataCol="4"/>
  <pivotFields count="19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">
        <item x="4"/>
        <item x="3"/>
        <item m="1" x="5"/>
        <item x="0"/>
        <item x="2"/>
        <item x="1"/>
        <item m="1"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m="1" x="2"/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m="1" x="1"/>
        <item m="1" x="6"/>
        <item x="0"/>
        <item m="1" x="11"/>
        <item m="1" x="5"/>
        <item m="1" x="4"/>
        <item m="1" x="3"/>
        <item m="1" x="10"/>
        <item m="1" x="9"/>
        <item m="1" x="8"/>
        <item m="1" x="7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9">
        <item m="1" x="20"/>
        <item m="1" x="26"/>
        <item m="1" x="19"/>
        <item m="1" x="25"/>
        <item m="1" x="23"/>
        <item m="1" x="15"/>
        <item m="1" x="24"/>
        <item m="1" x="22"/>
        <item m="1" x="14"/>
        <item m="1" x="16"/>
        <item m="1" x="17"/>
        <item m="1" x="10"/>
        <item m="1" x="11"/>
        <item m="1" x="18"/>
        <item m="1" x="12"/>
        <item m="1" x="27"/>
        <item m="1" x="21"/>
        <item m="1" x="13"/>
        <item x="0"/>
        <item x="1"/>
        <item x="2"/>
        <item x="3"/>
        <item x="4"/>
        <item x="5"/>
        <item x="6"/>
        <item x="7"/>
        <item x="8"/>
        <item x="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3"/>
    <field x="4"/>
    <field x="2"/>
    <field x="13"/>
  </rowFields>
  <rowItems count="11">
    <i>
      <x v="2"/>
      <x v="2"/>
      <x/>
      <x v="27"/>
    </i>
    <i r="2">
      <x v="1"/>
      <x v="26"/>
    </i>
    <i r="2">
      <x v="3"/>
      <x v="18"/>
    </i>
    <i r="3">
      <x v="19"/>
    </i>
    <i r="3">
      <x v="21"/>
    </i>
    <i r="3">
      <x v="22"/>
    </i>
    <i r="3">
      <x v="23"/>
    </i>
    <i r="3">
      <x v="24"/>
    </i>
    <i r="2">
      <x v="4"/>
      <x v="25"/>
    </i>
    <i r="2">
      <x v="5"/>
      <x v="20"/>
    </i>
    <i t="grand">
      <x/>
    </i>
  </rowItems>
  <colItems count="1">
    <i/>
  </colItems>
  <dataFields count="1">
    <dataField name="Suma de Total" fld="18" baseField="0" baseItem="0" numFmtId="43"/>
  </dataFields>
  <formats count="34">
    <format dxfId="67">
      <pivotArea type="all" dataOnly="0" outline="0" fieldPosition="0"/>
    </format>
    <format dxfId="68">
      <pivotArea field="2" type="button" dataOnly="0" labelOnly="1" outline="0" axis="axisRow" fieldPosition="2"/>
    </format>
    <format dxfId="69">
      <pivotArea field="13" type="button" dataOnly="0" labelOnly="1" outline="0" axis="axisRow" fieldPosition="3"/>
    </format>
    <format dxfId="70">
      <pivotArea dataOnly="0" labelOnly="1" outline="0" fieldPosition="0">
        <references count="1">
          <reference field="2" count="0"/>
        </references>
      </pivotArea>
    </format>
    <format dxfId="71">
      <pivotArea dataOnly="0" labelOnly="1" grandRow="1" outline="0" fieldPosition="0"/>
    </format>
    <format dxfId="72">
      <pivotArea dataOnly="0" labelOnly="1" outline="0" fieldPosition="0">
        <references count="2">
          <reference field="2" count="1" selected="0">
            <x v="0"/>
          </reference>
          <reference field="13" count="1">
            <x v="15"/>
          </reference>
        </references>
      </pivotArea>
    </format>
    <format dxfId="73">
      <pivotArea dataOnly="0" labelOnly="1" outline="0" fieldPosition="0">
        <references count="2">
          <reference field="2" count="1" selected="0">
            <x v="1"/>
          </reference>
          <reference field="13" count="1">
            <x v="8"/>
          </reference>
        </references>
      </pivotArea>
    </format>
    <format dxfId="74">
      <pivotArea dataOnly="0" labelOnly="1" outline="0" fieldPosition="0">
        <references count="2">
          <reference field="2" count="1" selected="0">
            <x v="2"/>
          </reference>
          <reference field="13" count="2">
            <x v="2"/>
            <x v="5"/>
          </reference>
        </references>
      </pivotArea>
    </format>
    <format dxfId="75">
      <pivotArea dataOnly="0" labelOnly="1" outline="0" fieldPosition="0">
        <references count="2">
          <reference field="2" count="1" selected="0">
            <x v="3"/>
          </reference>
          <reference field="13" count="4">
            <x v="11"/>
            <x v="12"/>
            <x v="13"/>
            <x v="14"/>
          </reference>
        </references>
      </pivotArea>
    </format>
    <format dxfId="76">
      <pivotArea dataOnly="0" labelOnly="1" outline="0" fieldPosition="0">
        <references count="2">
          <reference field="2" count="1" selected="0">
            <x v="5"/>
          </reference>
          <reference field="13" count="9">
            <x v="0"/>
            <x v="1"/>
            <x v="3"/>
            <x v="4"/>
            <x v="6"/>
            <x v="7"/>
            <x v="9"/>
            <x v="10"/>
            <x v="15"/>
          </reference>
        </references>
      </pivotArea>
    </format>
    <format dxfId="77">
      <pivotArea dataOnly="0" labelOnly="1" outline="0" fieldPosition="0">
        <references count="2">
          <reference field="2" count="1" selected="0">
            <x v="6"/>
          </reference>
          <reference field="13" count="1">
            <x v="15"/>
          </reference>
        </references>
      </pivotArea>
    </format>
    <format dxfId="78">
      <pivotArea type="all" dataOnly="0" outline="0" fieldPosition="0"/>
    </format>
    <format dxfId="79">
      <pivotArea field="2" type="button" dataOnly="0" labelOnly="1" outline="0" axis="axisRow" fieldPosition="2"/>
    </format>
    <format dxfId="80">
      <pivotArea field="13" type="button" dataOnly="0" labelOnly="1" outline="0" axis="axisRow" fieldPosition="3"/>
    </format>
    <format dxfId="81">
      <pivotArea dataOnly="0" labelOnly="1" outline="0" fieldPosition="0">
        <references count="1">
          <reference field="2" count="0"/>
        </references>
      </pivotArea>
    </format>
    <format dxfId="82">
      <pivotArea dataOnly="0" labelOnly="1" grandRow="1" outline="0" fieldPosition="0"/>
    </format>
    <format dxfId="83">
      <pivotArea dataOnly="0" labelOnly="1" outline="0" fieldPosition="0">
        <references count="2">
          <reference field="2" count="1" selected="0">
            <x v="0"/>
          </reference>
          <reference field="13" count="1">
            <x v="15"/>
          </reference>
        </references>
      </pivotArea>
    </format>
    <format dxfId="84">
      <pivotArea dataOnly="0" labelOnly="1" outline="0" fieldPosition="0">
        <references count="2">
          <reference field="2" count="1" selected="0">
            <x v="1"/>
          </reference>
          <reference field="13" count="1">
            <x v="8"/>
          </reference>
        </references>
      </pivotArea>
    </format>
    <format dxfId="85">
      <pivotArea dataOnly="0" labelOnly="1" outline="0" fieldPosition="0">
        <references count="2">
          <reference field="2" count="1" selected="0">
            <x v="2"/>
          </reference>
          <reference field="13" count="2">
            <x v="2"/>
            <x v="5"/>
          </reference>
        </references>
      </pivotArea>
    </format>
    <format dxfId="86">
      <pivotArea dataOnly="0" labelOnly="1" outline="0" fieldPosition="0">
        <references count="2">
          <reference field="2" count="1" selected="0">
            <x v="3"/>
          </reference>
          <reference field="13" count="4">
            <x v="11"/>
            <x v="12"/>
            <x v="13"/>
            <x v="14"/>
          </reference>
        </references>
      </pivotArea>
    </format>
    <format dxfId="87">
      <pivotArea dataOnly="0" labelOnly="1" outline="0" fieldPosition="0">
        <references count="2">
          <reference field="2" count="1" selected="0">
            <x v="5"/>
          </reference>
          <reference field="13" count="9">
            <x v="0"/>
            <x v="1"/>
            <x v="3"/>
            <x v="4"/>
            <x v="6"/>
            <x v="7"/>
            <x v="9"/>
            <x v="10"/>
            <x v="15"/>
          </reference>
        </references>
      </pivotArea>
    </format>
    <format dxfId="88">
      <pivotArea dataOnly="0" labelOnly="1" outline="0" fieldPosition="0">
        <references count="2">
          <reference field="2" count="1" selected="0">
            <x v="6"/>
          </reference>
          <reference field="13" count="1">
            <x v="15"/>
          </reference>
        </references>
      </pivotArea>
    </format>
    <format dxfId="89">
      <pivotArea type="all" dataOnly="0" outline="0" fieldPosition="0"/>
    </format>
    <format dxfId="90">
      <pivotArea field="2" type="button" dataOnly="0" labelOnly="1" outline="0" axis="axisRow" fieldPosition="2"/>
    </format>
    <format dxfId="91">
      <pivotArea field="13" type="button" dataOnly="0" labelOnly="1" outline="0" axis="axisRow" fieldPosition="3"/>
    </format>
    <format dxfId="92">
      <pivotArea dataOnly="0" labelOnly="1" outline="0" fieldPosition="0">
        <references count="1">
          <reference field="2" count="0"/>
        </references>
      </pivotArea>
    </format>
    <format dxfId="93">
      <pivotArea dataOnly="0" labelOnly="1" grandRow="1" outline="0" fieldPosition="0"/>
    </format>
    <format dxfId="94">
      <pivotArea dataOnly="0" labelOnly="1" outline="0" fieldPosition="0">
        <references count="2">
          <reference field="2" count="1" selected="0">
            <x v="0"/>
          </reference>
          <reference field="13" count="1">
            <x v="15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1"/>
          </reference>
          <reference field="13" count="1">
            <x v="8"/>
          </reference>
        </references>
      </pivotArea>
    </format>
    <format dxfId="96">
      <pivotArea dataOnly="0" labelOnly="1" outline="0" fieldPosition="0">
        <references count="2">
          <reference field="2" count="1" selected="0">
            <x v="2"/>
          </reference>
          <reference field="13" count="2">
            <x v="2"/>
            <x v="5"/>
          </reference>
        </references>
      </pivotArea>
    </format>
    <format dxfId="97">
      <pivotArea dataOnly="0" labelOnly="1" outline="0" fieldPosition="0">
        <references count="2">
          <reference field="2" count="1" selected="0">
            <x v="3"/>
          </reference>
          <reference field="13" count="4">
            <x v="11"/>
            <x v="12"/>
            <x v="13"/>
            <x v="14"/>
          </reference>
        </references>
      </pivotArea>
    </format>
    <format dxfId="98">
      <pivotArea dataOnly="0" labelOnly="1" outline="0" fieldPosition="0">
        <references count="2">
          <reference field="2" count="1" selected="0">
            <x v="5"/>
          </reference>
          <reference field="13" count="9">
            <x v="0"/>
            <x v="1"/>
            <x v="3"/>
            <x v="4"/>
            <x v="6"/>
            <x v="7"/>
            <x v="9"/>
            <x v="10"/>
            <x v="15"/>
          </reference>
        </references>
      </pivotArea>
    </format>
    <format dxfId="99">
      <pivotArea dataOnly="0" labelOnly="1" outline="0" fieldPosition="0">
        <references count="2">
          <reference field="2" count="1" selected="0">
            <x v="6"/>
          </reference>
          <reference field="13" count="1">
            <x v="15"/>
          </reference>
        </references>
      </pivotArea>
    </format>
    <format dxfId="10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365786-3188-409E-A94B-DBED0974473B}" name="TablaDinámica1" cacheId="79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D24" firstHeaderRow="0" firstDataRow="1" firstDataCol="1"/>
  <pivotFields count="19">
    <pivotField showAll="0"/>
    <pivotField showAll="0"/>
    <pivotField axis="axisRow" showAll="0" sortType="descending">
      <items count="8">
        <item x="3"/>
        <item m="1" x="5"/>
        <item x="0"/>
        <item x="1"/>
        <item m="1" x="6"/>
        <item x="4"/>
        <item x="2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numFmtId="165" showAll="0" sortType="ascending">
      <items count="10">
        <item m="1" x="8"/>
        <item x="6"/>
        <item x="4"/>
        <item x="3"/>
        <item x="0"/>
        <item x="1"/>
        <item x="2"/>
        <item x="7"/>
        <item x="5"/>
        <item t="default"/>
      </items>
    </pivotField>
    <pivotField dataField="1" numFmtId="43" showAll="0"/>
    <pivotField dataField="1" numFmtId="43" showAll="0"/>
  </pivotFields>
  <rowFields count="2">
    <field x="2"/>
    <field x="16"/>
  </rowFields>
  <rowItems count="19">
    <i>
      <x v="2"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>
      <x v="3"/>
    </i>
    <i r="1">
      <x v="3"/>
    </i>
    <i r="1">
      <x v="6"/>
    </i>
    <i r="1">
      <x v="8"/>
    </i>
    <i>
      <x v="6"/>
    </i>
    <i r="1">
      <x v="2"/>
    </i>
    <i>
      <x/>
    </i>
    <i r="1">
      <x v="3"/>
    </i>
    <i>
      <x v="5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Cantidad" fld="14" baseField="0" baseItem="0" numFmtId="166"/>
    <dataField name="Suma de Total sin IGV" fld="17" baseField="0" baseItem="0" numFmtId="43"/>
    <dataField name="Suma de Total" fld="18" baseField="0" baseItem="0" numFmtId="43"/>
  </dataFields>
  <formats count="21">
    <format dxfId="46">
      <pivotArea type="all" dataOnly="0" outline="0" fieldPosition="0"/>
    </format>
    <format dxfId="47">
      <pivotArea outline="0" collapsedLevelsAreSubtotals="1" fieldPosition="0"/>
    </format>
    <format dxfId="48">
      <pivotArea field="2" type="button" dataOnly="0" labelOnly="1" outline="0" axis="axisRow" fieldPosition="0"/>
    </format>
    <format dxfId="49">
      <pivotArea dataOnly="0" labelOnly="1" fieldPosition="0">
        <references count="1">
          <reference field="2" count="0"/>
        </references>
      </pivotArea>
    </format>
    <format dxfId="50">
      <pivotArea dataOnly="0" labelOnly="1" grandRow="1" outline="0" fieldPosition="0"/>
    </format>
    <format dxfId="51">
      <pivotArea dataOnly="0" labelOnly="1" outline="0" axis="axisValues" fieldPosition="0"/>
    </format>
    <format dxfId="52">
      <pivotArea type="all" dataOnly="0" outline="0" fieldPosition="0"/>
    </format>
    <format dxfId="53">
      <pivotArea outline="0" collapsedLevelsAreSubtotals="1" fieldPosition="0"/>
    </format>
    <format dxfId="54">
      <pivotArea field="2" type="button" dataOnly="0" labelOnly="1" outline="0" axis="axisRow" fieldPosition="0"/>
    </format>
    <format dxfId="55">
      <pivotArea dataOnly="0" labelOnly="1" fieldPosition="0">
        <references count="1">
          <reference field="2" count="0"/>
        </references>
      </pivotArea>
    </format>
    <format dxfId="56">
      <pivotArea dataOnly="0" labelOnly="1" grandRow="1" outline="0" fieldPosition="0"/>
    </format>
    <format dxfId="57">
      <pivotArea dataOnly="0" labelOnly="1" outline="0" axis="axisValues" fieldPosition="0"/>
    </format>
    <format dxfId="58">
      <pivotArea type="all" dataOnly="0" outline="0" fieldPosition="0"/>
    </format>
    <format dxfId="59">
      <pivotArea outline="0" collapsedLevelsAreSubtotals="1" fieldPosition="0"/>
    </format>
    <format dxfId="60">
      <pivotArea field="2" type="button" dataOnly="0" labelOnly="1" outline="0" axis="axisRow" fieldPosition="0"/>
    </format>
    <format dxfId="61">
      <pivotArea dataOnly="0" labelOnly="1" fieldPosition="0">
        <references count="1">
          <reference field="2" count="0"/>
        </references>
      </pivotArea>
    </format>
    <format dxfId="62">
      <pivotArea dataOnly="0" labelOnly="1" grandRow="1" outline="0" fieldPosition="0"/>
    </format>
    <format dxfId="63">
      <pivotArea dataOnly="0" labelOnly="1" outline="0" axis="axisValues" fieldPosition="0"/>
    </format>
    <format dxfId="64">
      <pivotArea outline="0" collapsedLevelsAreSubtotals="1" fieldPosition="0"/>
    </format>
    <format dxfId="6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S52" totalsRowCount="1" headerRowDxfId="44" dataDxfId="43" totalsRowDxfId="42">
  <autoFilter ref="A2:S51" xr:uid="{00000000-0009-0000-0100-000002000000}"/>
  <sortState xmlns:xlrd2="http://schemas.microsoft.com/office/spreadsheetml/2017/richdata2" ref="A3:S45">
    <sortCondition ref="J2:J45"/>
  </sortState>
  <tableColumns count="19">
    <tableColumn id="14" xr3:uid="{6128C207-7410-40F7-977C-74F0927DDCC7}" name="Título" totalsRowLabel="Total" dataDxfId="40" totalsRowDxfId="41">
      <calculatedColumnFormula>_xlfn.CONCAT(RIGHT(Tabla2[[#This Row],[Año]],2),RIGHT(_xlfn.CONCAT("0",$E$1),2),RIGHT(_xlfn.CONCAT("00",ROW()-2),3))</calculatedColumnFormula>
    </tableColumn>
    <tableColumn id="1" xr3:uid="{00000000-0010-0000-0000-000001000000}" name="Empresa" totalsRowFunction="count" dataDxfId="38" totalsRowDxfId="39"/>
    <tableColumn id="8" xr3:uid="{8DFA2168-B77A-48B2-8EDE-15267DAC9115}" name="Empresa: Nombre" dataDxfId="36" totalsRowDxfId="37"/>
    <tableColumn id="2" xr3:uid="{00000000-0010-0000-0000-000002000000}" name="Año" dataDxfId="34" totalsRowDxfId="35"/>
    <tableColumn id="3" xr3:uid="{00000000-0010-0000-0000-000003000000}" name="Mes" dataDxfId="32" totalsRowDxfId="33"/>
    <tableColumn id="15" xr3:uid="{89CC5876-6CDE-4434-BE17-89195BBE31FF}" name="Equipo" dataDxfId="30" totalsRowDxfId="31">
      <calculatedColumnFormula>_xlfn.CONCAT("DIBIMP",RIGHT(_xlfn.CONCAT("000",Tabla2[[#This Row],[Número]]),4))</calculatedColumnFormula>
    </tableColumn>
    <tableColumn id="16" xr3:uid="{DD4D3227-AEC0-4B65-B585-BA97E05294C6}" name="Número" dataDxfId="28" totalsRowDxfId="29"/>
    <tableColumn id="4" xr3:uid="{00000000-0010-0000-0000-000004000000}" name="Marca" dataDxfId="26" totalsRowDxfId="27"/>
    <tableColumn id="5" xr3:uid="{00000000-0010-0000-0000-000005000000}" name="Modelo" dataDxfId="24" totalsRowDxfId="25"/>
    <tableColumn id="6" xr3:uid="{00000000-0010-0000-0000-000006000000}" name="Serie" dataDxfId="22" totalsRowDxfId="23"/>
    <tableColumn id="17" xr3:uid="{7033633E-8530-4643-A45F-466A0926C4AA}" name="Sede" dataDxfId="20" totalsRowDxfId="21"/>
    <tableColumn id="18" xr3:uid="{444878E8-B66E-45BA-BE2F-AD54924384B5}" name="Usuario" dataDxfId="18" totalsRowDxfId="19"/>
    <tableColumn id="7" xr3:uid="{00000000-0010-0000-0000-000007000000}" name="CeCo" dataDxfId="16" totalsRowDxfId="17"/>
    <tableColumn id="13" xr3:uid="{00000000-0010-0000-0000-00000D000000}" name="Centro de Costo" dataDxfId="14" totalsRowDxfId="15"/>
    <tableColumn id="9" xr3:uid="{00000000-0010-0000-0000-000009000000}" name="Cantidad" totalsRowFunction="custom" dataDxfId="12" totalsRowDxfId="13" dataCellStyle="Entrada">
      <totalsRowFormula>SUBTOTAL(109,O3:O51)</totalsRowFormula>
    </tableColumn>
    <tableColumn id="10" xr3:uid="{00000000-0010-0000-0000-00000A000000}" name="Costo" dataDxfId="10" totalsRowDxfId="11" dataCellStyle="Millares"/>
    <tableColumn id="12" xr3:uid="{0E31F88B-96D6-4DA0-8B59-D94DCA448E5E}" name="Costo sin IGV" dataDxfId="8" totalsRowDxfId="9" dataCellStyle="Millares">
      <calculatedColumnFormula>Tabla2[[#This Row],[Costo]]/1.18</calculatedColumnFormula>
    </tableColumn>
    <tableColumn id="19" xr3:uid="{B35B1491-F43A-43F7-993E-A6A244D5185E}" name="Total sin IGV" dataDxfId="6" totalsRowDxfId="7" dataCellStyle="Millares">
      <calculatedColumnFormula>Tabla2[[#This Row],[Cantidad]]*Tabla2[[#This Row],[Costo sin IGV]]</calculatedColumnFormula>
    </tableColumn>
    <tableColumn id="11" xr3:uid="{00000000-0010-0000-0000-00000B000000}" name="Total" totalsRowFunction="sum" dataDxfId="4" totalsRowDxfId="5" dataCellStyle="Millares">
      <calculatedColumnFormula>O3*P3</calculatedColumnFormula>
    </tableColumn>
  </tableColumns>
  <tableStyleInfo name="TableStyleLight9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E6F326-074A-43D1-A0C7-D8CDE8DA9CFD}" name="Tabla1" displayName="Tabla1" ref="A2:B11" totalsRowShown="0" headerRowDxfId="3" dataDxfId="2">
  <autoFilter ref="A2:B11" xr:uid="{6AE6F326-074A-43D1-A0C7-D8CDE8DA9CFD}"/>
  <tableColumns count="2">
    <tableColumn id="1" xr3:uid="{39919B68-DE8C-4C33-82FA-E2DE927F55D0}" name="Código" dataDxfId="1"/>
    <tableColumn id="2" xr3:uid="{27D6F298-F20A-44F5-896D-FFE70ECA5CEB}" name="Nombr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5"/>
  <sheetViews>
    <sheetView showGridLines="0" workbookViewId="0">
      <pane xSplit="4" ySplit="2" topLeftCell="E3" activePane="bottomRight" state="frozen"/>
      <selection pane="bottomRight" activeCell="E3" sqref="E3"/>
      <selection pane="bottomLeft" activeCell="A3" sqref="A3"/>
      <selection pane="topRight" activeCell="D1" sqref="D1"/>
    </sheetView>
  </sheetViews>
  <sheetFormatPr defaultColWidth="11.42578125" defaultRowHeight="15"/>
  <cols>
    <col min="1" max="1" width="7.140625" bestFit="1" customWidth="1"/>
    <col min="2" max="2" width="9.140625" bestFit="1" customWidth="1"/>
    <col min="3" max="3" width="16.140625" bestFit="1" customWidth="1"/>
    <col min="4" max="4" width="5.85546875" bestFit="1" customWidth="1"/>
    <col min="5" max="5" width="7.85546875" bestFit="1" customWidth="1"/>
    <col min="6" max="6" width="9.140625" bestFit="1" customWidth="1"/>
    <col min="7" max="7" width="8.7109375" bestFit="1" customWidth="1"/>
    <col min="8" max="8" width="7.140625" bestFit="1" customWidth="1"/>
    <col min="9" max="9" width="9.85546875" bestFit="1" customWidth="1"/>
    <col min="10" max="10" width="10.42578125" bestFit="1" customWidth="1"/>
    <col min="11" max="11" width="12.42578125" customWidth="1"/>
    <col min="12" max="12" width="34.5703125" bestFit="1" customWidth="1"/>
    <col min="13" max="13" width="9.5703125" customWidth="1"/>
    <col min="14" max="14" width="16.5703125" bestFit="1" customWidth="1"/>
    <col min="15" max="18" width="11" customWidth="1"/>
    <col min="19" max="19" width="12.42578125" customWidth="1"/>
    <col min="20" max="20" width="11" customWidth="1"/>
  </cols>
  <sheetData>
    <row r="1" spans="1:20">
      <c r="D1" s="4" t="s">
        <v>0</v>
      </c>
      <c r="E1" s="4">
        <v>3</v>
      </c>
      <c r="F1" s="4"/>
      <c r="G1" s="4"/>
    </row>
    <row r="2" spans="1:20" s="1" customForma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</row>
    <row r="3" spans="1:20">
      <c r="A3" s="4" t="str">
        <f>_xlfn.CONCAT(RIGHT(Tabla2[[#This Row],[Año]],2),RIGHT(_xlfn.CONCAT("0",$E$1),2),RIGHT(_xlfn.CONCAT("00",ROW()-2),3))</f>
        <v>2603001</v>
      </c>
      <c r="B3" s="4" t="s">
        <v>20</v>
      </c>
      <c r="C3" s="7" t="s">
        <v>21</v>
      </c>
      <c r="D3" s="7">
        <v>2026</v>
      </c>
      <c r="E3" s="7" t="s">
        <v>22</v>
      </c>
      <c r="F3" s="7" t="str">
        <f>_xlfn.CONCAT("DIBIMP",RIGHT(_xlfn.CONCAT("000",Tabla2[[#This Row],[Número]]),4))</f>
        <v>DIBIMP0034</v>
      </c>
      <c r="G3" s="7">
        <v>34</v>
      </c>
      <c r="H3" s="7" t="s">
        <v>23</v>
      </c>
      <c r="I3" s="7" t="s">
        <v>24</v>
      </c>
      <c r="J3" s="4" t="s">
        <v>25</v>
      </c>
      <c r="K3" s="3" t="s">
        <v>26</v>
      </c>
      <c r="L3" s="3"/>
      <c r="M3" s="4"/>
      <c r="N3" s="4" t="s">
        <v>27</v>
      </c>
      <c r="O3" s="21">
        <v>493</v>
      </c>
      <c r="P3" s="9">
        <v>0.08</v>
      </c>
      <c r="Q3" s="18">
        <f>Tabla2[[#This Row],[Costo]]/1.18</f>
        <v>6.7796610169491525E-2</v>
      </c>
      <c r="R3" s="19">
        <f>Tabla2[[#This Row],[Cantidad]]*Tabla2[[#This Row],[Costo sin IGV]]</f>
        <v>33.423728813559322</v>
      </c>
      <c r="S3" s="19">
        <f t="shared" ref="S3:S30" si="0">O3*P3</f>
        <v>39.44</v>
      </c>
      <c r="T3" s="2"/>
    </row>
    <row r="4" spans="1:20">
      <c r="A4" s="6" t="str">
        <f>_xlfn.CONCAT(RIGHT(Tabla2[[#This Row],[Año]],2),RIGHT(_xlfn.CONCAT("0",$E$1),2),RIGHT(_xlfn.CONCAT("00",ROW()-2),3))</f>
        <v>2603002</v>
      </c>
      <c r="B4" s="6" t="s">
        <v>20</v>
      </c>
      <c r="C4" s="6" t="s">
        <v>21</v>
      </c>
      <c r="D4" s="7">
        <v>2026</v>
      </c>
      <c r="E4" s="7" t="s">
        <v>22</v>
      </c>
      <c r="F4" s="7" t="str">
        <f>_xlfn.CONCAT("DIBIMP",RIGHT(_xlfn.CONCAT("000",Tabla2[[#This Row],[Número]]),4))</f>
        <v>DIBIMP0051</v>
      </c>
      <c r="G4" s="7">
        <v>51</v>
      </c>
      <c r="H4" s="3" t="s">
        <v>23</v>
      </c>
      <c r="I4" s="3" t="s">
        <v>28</v>
      </c>
      <c r="J4" s="3" t="s">
        <v>29</v>
      </c>
      <c r="K4" s="3" t="s">
        <v>30</v>
      </c>
      <c r="L4" s="3" t="s">
        <v>31</v>
      </c>
      <c r="M4" s="7">
        <v>1145050006</v>
      </c>
      <c r="N4" s="7" t="s">
        <v>32</v>
      </c>
      <c r="O4" s="21">
        <v>1065</v>
      </c>
      <c r="P4" s="9">
        <v>0.09</v>
      </c>
      <c r="Q4" s="14">
        <f>Tabla2[[#This Row],[Costo]]/1.18</f>
        <v>7.6271186440677971E-2</v>
      </c>
      <c r="R4" s="10">
        <f>Tabla2[[#This Row],[Cantidad]]*Tabla2[[#This Row],[Costo sin IGV]]</f>
        <v>81.228813559322035</v>
      </c>
      <c r="S4" s="10">
        <f t="shared" si="0"/>
        <v>95.85</v>
      </c>
      <c r="T4" s="2"/>
    </row>
    <row r="5" spans="1:20">
      <c r="A5" s="6" t="str">
        <f>_xlfn.CONCAT(RIGHT(Tabla2[[#This Row],[Año]],2),RIGHT(_xlfn.CONCAT("0",$E$1),2),RIGHT(_xlfn.CONCAT("00",ROW()-2),3))</f>
        <v>2603003</v>
      </c>
      <c r="B5" s="6" t="s">
        <v>33</v>
      </c>
      <c r="C5" s="6" t="s">
        <v>34</v>
      </c>
      <c r="D5" s="7">
        <v>2026</v>
      </c>
      <c r="E5" s="7" t="s">
        <v>22</v>
      </c>
      <c r="F5" s="7" t="str">
        <f>_xlfn.CONCAT("DIBIMP",RIGHT(_xlfn.CONCAT("000",Tabla2[[#This Row],[Número]]),4))</f>
        <v>DIBIMP0006</v>
      </c>
      <c r="G5" s="7">
        <v>6</v>
      </c>
      <c r="H5" s="3" t="s">
        <v>23</v>
      </c>
      <c r="I5" s="3" t="s">
        <v>28</v>
      </c>
      <c r="J5" s="3" t="s">
        <v>35</v>
      </c>
      <c r="K5" s="3" t="s">
        <v>36</v>
      </c>
      <c r="L5" s="3"/>
      <c r="M5" s="7"/>
      <c r="N5" s="7" t="s">
        <v>37</v>
      </c>
      <c r="O5" s="21">
        <v>1406</v>
      </c>
      <c r="P5" s="9">
        <v>0.12</v>
      </c>
      <c r="Q5" s="14">
        <f>Tabla2[[#This Row],[Costo]]/1.18</f>
        <v>0.10169491525423729</v>
      </c>
      <c r="R5" s="10">
        <f>Tabla2[[#This Row],[Cantidad]]*Tabla2[[#This Row],[Costo sin IGV]]</f>
        <v>142.98305084745763</v>
      </c>
      <c r="S5" s="10">
        <f t="shared" si="0"/>
        <v>168.72</v>
      </c>
      <c r="T5" s="2"/>
    </row>
    <row r="6" spans="1:20">
      <c r="A6" s="6" t="str">
        <f>_xlfn.CONCAT(RIGHT(Tabla2[[#This Row],[Año]],2),RIGHT(_xlfn.CONCAT("0",$E$1),2),RIGHT(_xlfn.CONCAT("00",ROW()-2),3))</f>
        <v>2603004</v>
      </c>
      <c r="B6" s="6" t="s">
        <v>33</v>
      </c>
      <c r="C6" s="6" t="s">
        <v>34</v>
      </c>
      <c r="D6" s="7">
        <v>2026</v>
      </c>
      <c r="E6" s="7" t="s">
        <v>22</v>
      </c>
      <c r="F6" s="7" t="str">
        <f>_xlfn.CONCAT("DIBIMP",RIGHT(_xlfn.CONCAT("000",Tabla2[[#This Row],[Número]]),4))</f>
        <v>DIBIMP0038</v>
      </c>
      <c r="G6" s="7">
        <v>38</v>
      </c>
      <c r="H6" s="3" t="s">
        <v>38</v>
      </c>
      <c r="I6" s="3" t="s">
        <v>39</v>
      </c>
      <c r="J6" s="3" t="s">
        <v>40</v>
      </c>
      <c r="K6" s="3" t="s">
        <v>41</v>
      </c>
      <c r="L6" s="3"/>
      <c r="M6" s="6"/>
      <c r="N6" s="6" t="s">
        <v>37</v>
      </c>
      <c r="O6" s="21"/>
      <c r="P6" s="9">
        <v>5.5E-2</v>
      </c>
      <c r="Q6" s="14">
        <f>Tabla2[[#This Row],[Costo]]/1.18</f>
        <v>4.6610169491525424E-2</v>
      </c>
      <c r="R6" s="10">
        <f>Tabla2[[#This Row],[Cantidad]]*Tabla2[[#This Row],[Costo sin IGV]]</f>
        <v>0</v>
      </c>
      <c r="S6" s="10">
        <f t="shared" si="0"/>
        <v>0</v>
      </c>
      <c r="T6" s="2"/>
    </row>
    <row r="7" spans="1:20">
      <c r="A7" s="7" t="str">
        <f>_xlfn.CONCAT(RIGHT(Tabla2[[#This Row],[Año]],2),RIGHT(_xlfn.CONCAT("0",$E$1),2),RIGHT(_xlfn.CONCAT("00",ROW()-2),3))</f>
        <v>2603005</v>
      </c>
      <c r="B7" s="7" t="s">
        <v>20</v>
      </c>
      <c r="C7" s="7" t="s">
        <v>21</v>
      </c>
      <c r="D7" s="7">
        <v>2026</v>
      </c>
      <c r="E7" s="7" t="s">
        <v>22</v>
      </c>
      <c r="F7" s="7" t="str">
        <f>_xlfn.CONCAT("DIBIMP",RIGHT(_xlfn.CONCAT("000",Tabla2[[#This Row],[Número]]),4))</f>
        <v>DIBIMP0061</v>
      </c>
      <c r="G7" s="7">
        <v>61</v>
      </c>
      <c r="H7" s="3" t="s">
        <v>38</v>
      </c>
      <c r="I7" s="3" t="s">
        <v>42</v>
      </c>
      <c r="J7" s="3" t="s">
        <v>43</v>
      </c>
      <c r="K7" s="3" t="s">
        <v>44</v>
      </c>
      <c r="L7" s="3"/>
      <c r="M7" s="7">
        <v>1245060004</v>
      </c>
      <c r="N7" s="7" t="s">
        <v>45</v>
      </c>
      <c r="O7" s="21">
        <v>1434</v>
      </c>
      <c r="P7" s="9">
        <v>5.5E-2</v>
      </c>
      <c r="Q7" s="14">
        <f>Tabla2[[#This Row],[Costo]]/1.18</f>
        <v>4.6610169491525424E-2</v>
      </c>
      <c r="R7" s="10">
        <f>Tabla2[[#This Row],[Cantidad]]*Tabla2[[#This Row],[Costo sin IGV]]</f>
        <v>66.83898305084746</v>
      </c>
      <c r="S7" s="10">
        <f t="shared" si="0"/>
        <v>78.87</v>
      </c>
      <c r="T7" s="2"/>
    </row>
    <row r="8" spans="1:20">
      <c r="A8" s="7" t="str">
        <f>_xlfn.CONCAT(RIGHT(Tabla2[[#This Row],[Año]],2),RIGHT(_xlfn.CONCAT("0",$E$1),2),RIGHT(_xlfn.CONCAT("00",ROW()-2),3))</f>
        <v>2603006</v>
      </c>
      <c r="B8" s="7" t="s">
        <v>20</v>
      </c>
      <c r="C8" s="7" t="s">
        <v>21</v>
      </c>
      <c r="D8" s="7">
        <v>2026</v>
      </c>
      <c r="E8" s="7" t="s">
        <v>22</v>
      </c>
      <c r="F8" s="7" t="str">
        <f>_xlfn.CONCAT("DIBIMP",RIGHT(_xlfn.CONCAT("000",Tabla2[[#This Row],[Número]]),4))</f>
        <v>DIBIMP0011</v>
      </c>
      <c r="G8" s="7">
        <v>11</v>
      </c>
      <c r="H8" s="3" t="s">
        <v>38</v>
      </c>
      <c r="I8" s="3" t="s">
        <v>39</v>
      </c>
      <c r="J8" s="3" t="s">
        <v>46</v>
      </c>
      <c r="K8" s="3" t="s">
        <v>44</v>
      </c>
      <c r="L8" s="3"/>
      <c r="M8" s="7">
        <v>1245060004</v>
      </c>
      <c r="N8" s="7" t="s">
        <v>45</v>
      </c>
      <c r="O8" s="21">
        <v>9</v>
      </c>
      <c r="P8" s="9">
        <v>5.5E-2</v>
      </c>
      <c r="Q8" s="14">
        <f>Tabla2[[#This Row],[Costo]]/1.18</f>
        <v>4.6610169491525424E-2</v>
      </c>
      <c r="R8" s="10">
        <f>Tabla2[[#This Row],[Cantidad]]*Tabla2[[#This Row],[Costo sin IGV]]</f>
        <v>0.41949152542372881</v>
      </c>
      <c r="S8" s="10">
        <f t="shared" si="0"/>
        <v>0.495</v>
      </c>
      <c r="T8" s="2"/>
    </row>
    <row r="9" spans="1:20">
      <c r="A9" s="6" t="str">
        <f>_xlfn.CONCAT(RIGHT(Tabla2[[#This Row],[Año]],2),RIGHT(_xlfn.CONCAT("0",$E$1),2),RIGHT(_xlfn.CONCAT("00",ROW()-2),3))</f>
        <v>2603007</v>
      </c>
      <c r="B9" s="6" t="s">
        <v>20</v>
      </c>
      <c r="C9" s="7" t="s">
        <v>21</v>
      </c>
      <c r="D9" s="7">
        <v>2026</v>
      </c>
      <c r="E9" s="7" t="s">
        <v>22</v>
      </c>
      <c r="F9" s="7" t="str">
        <f>_xlfn.CONCAT("DIBIMP",RIGHT(_xlfn.CONCAT("000",Tabla2[[#This Row],[Número]]),4))</f>
        <v>DIBIMP0073</v>
      </c>
      <c r="G9" s="7">
        <v>73</v>
      </c>
      <c r="H9" s="3" t="s">
        <v>38</v>
      </c>
      <c r="I9" s="3" t="s">
        <v>39</v>
      </c>
      <c r="J9" s="3" t="s">
        <v>47</v>
      </c>
      <c r="K9" s="3" t="s">
        <v>48</v>
      </c>
      <c r="L9" s="3"/>
      <c r="M9" s="6">
        <v>1145010006</v>
      </c>
      <c r="N9" s="6" t="s">
        <v>49</v>
      </c>
      <c r="O9" s="21">
        <v>4812</v>
      </c>
      <c r="P9" s="9">
        <v>5.3999999999999999E-2</v>
      </c>
      <c r="Q9" s="14">
        <f>Tabla2[[#This Row],[Costo]]/1.18</f>
        <v>4.576271186440678E-2</v>
      </c>
      <c r="R9" s="10">
        <f>Tabla2[[#This Row],[Cantidad]]*Tabla2[[#This Row],[Costo sin IGV]]</f>
        <v>220.21016949152542</v>
      </c>
      <c r="S9" s="10">
        <f t="shared" si="0"/>
        <v>259.84800000000001</v>
      </c>
      <c r="T9" s="2"/>
    </row>
    <row r="10" spans="1:20">
      <c r="A10" s="6" t="str">
        <f>_xlfn.CONCAT(RIGHT(Tabla2[[#This Row],[Año]],2),RIGHT(_xlfn.CONCAT("0",$E$1),2),RIGHT(_xlfn.CONCAT("00",ROW()-2),3))</f>
        <v>2603008</v>
      </c>
      <c r="B10" s="6" t="s">
        <v>20</v>
      </c>
      <c r="C10" s="7" t="s">
        <v>21</v>
      </c>
      <c r="D10" s="7">
        <v>2026</v>
      </c>
      <c r="E10" s="7" t="s">
        <v>22</v>
      </c>
      <c r="F10" s="7" t="str">
        <f>_xlfn.CONCAT("DIBIMP",RIGHT(_xlfn.CONCAT("000",Tabla2[[#This Row],[Número]]),4))</f>
        <v>DIBIMP0003</v>
      </c>
      <c r="G10" s="7">
        <v>3</v>
      </c>
      <c r="H10" s="3" t="s">
        <v>38</v>
      </c>
      <c r="I10" s="3" t="s">
        <v>42</v>
      </c>
      <c r="J10" s="3" t="s">
        <v>50</v>
      </c>
      <c r="K10" s="3" t="s">
        <v>51</v>
      </c>
      <c r="L10" s="3"/>
      <c r="M10" s="6">
        <v>1451100000</v>
      </c>
      <c r="N10" s="6" t="s">
        <v>52</v>
      </c>
      <c r="O10" s="21">
        <v>74</v>
      </c>
      <c r="P10" s="9">
        <v>5.5E-2</v>
      </c>
      <c r="Q10" s="14">
        <f>Tabla2[[#This Row],[Costo]]/1.18</f>
        <v>4.6610169491525424E-2</v>
      </c>
      <c r="R10" s="10">
        <f>Tabla2[[#This Row],[Cantidad]]*Tabla2[[#This Row],[Costo sin IGV]]</f>
        <v>3.4491525423728815</v>
      </c>
      <c r="S10" s="10">
        <f t="shared" si="0"/>
        <v>4.07</v>
      </c>
      <c r="T10" s="2"/>
    </row>
    <row r="11" spans="1:20">
      <c r="A11" s="6" t="str">
        <f>_xlfn.CONCAT(RIGHT(Tabla2[[#This Row],[Año]],2),RIGHT(_xlfn.CONCAT("0",$E$1),2),RIGHT(_xlfn.CONCAT("00",ROW()-2),3))</f>
        <v>2603009</v>
      </c>
      <c r="B11" s="6" t="s">
        <v>33</v>
      </c>
      <c r="C11" s="7" t="s">
        <v>34</v>
      </c>
      <c r="D11" s="7">
        <v>2026</v>
      </c>
      <c r="E11" s="7" t="s">
        <v>22</v>
      </c>
      <c r="F11" s="7" t="str">
        <f>_xlfn.CONCAT("DIBIMP",RIGHT(_xlfn.CONCAT("000",Tabla2[[#This Row],[Número]]),4))</f>
        <v>DIBIMP0025</v>
      </c>
      <c r="G11" s="7">
        <v>25</v>
      </c>
      <c r="H11" s="3" t="s">
        <v>38</v>
      </c>
      <c r="I11" s="3" t="s">
        <v>42</v>
      </c>
      <c r="J11" s="3" t="s">
        <v>53</v>
      </c>
      <c r="K11" s="3" t="s">
        <v>54</v>
      </c>
      <c r="L11" s="3"/>
      <c r="M11" s="6">
        <v>130202</v>
      </c>
      <c r="N11" s="6" t="s">
        <v>37</v>
      </c>
      <c r="O11" s="21"/>
      <c r="P11" s="9">
        <v>5.5E-2</v>
      </c>
      <c r="Q11" s="14">
        <f>Tabla2[[#This Row],[Costo]]/1.18</f>
        <v>4.6610169491525424E-2</v>
      </c>
      <c r="R11" s="10">
        <f>Tabla2[[#This Row],[Cantidad]]*Tabla2[[#This Row],[Costo sin IGV]]</f>
        <v>0</v>
      </c>
      <c r="S11" s="10">
        <f t="shared" si="0"/>
        <v>0</v>
      </c>
      <c r="T11" s="2"/>
    </row>
    <row r="12" spans="1:20">
      <c r="A12" s="6" t="str">
        <f>_xlfn.CONCAT(RIGHT(Tabla2[[#This Row],[Año]],2),RIGHT(_xlfn.CONCAT("0",$E$1),2),RIGHT(_xlfn.CONCAT("00",ROW()-2),3))</f>
        <v>2603010</v>
      </c>
      <c r="B12" s="6" t="s">
        <v>33</v>
      </c>
      <c r="C12" s="7" t="s">
        <v>34</v>
      </c>
      <c r="D12" s="7">
        <v>2026</v>
      </c>
      <c r="E12" s="7" t="s">
        <v>22</v>
      </c>
      <c r="F12" s="7" t="str">
        <f>_xlfn.CONCAT("DIBIMP",RIGHT(_xlfn.CONCAT("000",Tabla2[[#This Row],[Número]]),4))</f>
        <v>DIBIMP000</v>
      </c>
      <c r="G12" s="7"/>
      <c r="H12" s="3" t="s">
        <v>38</v>
      </c>
      <c r="I12" s="3" t="s">
        <v>55</v>
      </c>
      <c r="J12" s="3" t="s">
        <v>56</v>
      </c>
      <c r="K12" s="3" t="s">
        <v>54</v>
      </c>
      <c r="L12" s="3"/>
      <c r="M12" s="6"/>
      <c r="N12" s="6" t="s">
        <v>37</v>
      </c>
      <c r="O12" s="21">
        <v>5782</v>
      </c>
      <c r="P12" s="9">
        <v>5.5E-2</v>
      </c>
      <c r="Q12" s="14">
        <f>Tabla2[[#This Row],[Costo]]/1.18</f>
        <v>4.6610169491525424E-2</v>
      </c>
      <c r="R12" s="10">
        <f>Tabla2[[#This Row],[Cantidad]]*Tabla2[[#This Row],[Costo sin IGV]]</f>
        <v>269.5</v>
      </c>
      <c r="S12" s="10">
        <f>O12*P12</f>
        <v>318.01</v>
      </c>
      <c r="T12" s="2"/>
    </row>
    <row r="13" spans="1:20">
      <c r="A13" s="6" t="str">
        <f>_xlfn.CONCAT(RIGHT(Tabla2[[#This Row],[Año]],2),RIGHT(_xlfn.CONCAT("0",$E$1),2),RIGHT(_xlfn.CONCAT("00",ROW()-2),3))</f>
        <v>2603011</v>
      </c>
      <c r="B13" s="6" t="s">
        <v>33</v>
      </c>
      <c r="C13" s="7" t="s">
        <v>34</v>
      </c>
      <c r="D13" s="7">
        <v>2026</v>
      </c>
      <c r="E13" s="7" t="s">
        <v>22</v>
      </c>
      <c r="F13" s="7" t="str">
        <f>_xlfn.CONCAT("DIBIMP",RIGHT(_xlfn.CONCAT("000",Tabla2[[#This Row],[Número]]),4))</f>
        <v>DIBIMP0056</v>
      </c>
      <c r="G13" s="7">
        <v>56</v>
      </c>
      <c r="H13" s="3" t="s">
        <v>38</v>
      </c>
      <c r="I13" s="3" t="s">
        <v>39</v>
      </c>
      <c r="J13" s="3" t="s">
        <v>57</v>
      </c>
      <c r="K13" s="3" t="s">
        <v>36</v>
      </c>
      <c r="L13" s="3" t="s">
        <v>58</v>
      </c>
      <c r="M13" s="7">
        <v>120202</v>
      </c>
      <c r="N13" s="7" t="s">
        <v>37</v>
      </c>
      <c r="O13" s="21">
        <v>2777</v>
      </c>
      <c r="P13" s="9">
        <v>5.5E-2</v>
      </c>
      <c r="Q13" s="14">
        <f>Tabla2[[#This Row],[Costo]]/1.18</f>
        <v>4.6610169491525424E-2</v>
      </c>
      <c r="R13" s="10">
        <f>Tabla2[[#This Row],[Cantidad]]*Tabla2[[#This Row],[Costo sin IGV]]</f>
        <v>129.43644067796609</v>
      </c>
      <c r="S13" s="10">
        <f t="shared" si="0"/>
        <v>152.73500000000001</v>
      </c>
      <c r="T13" s="2"/>
    </row>
    <row r="14" spans="1:20">
      <c r="A14" s="6" t="str">
        <f>_xlfn.CONCAT(RIGHT(Tabla2[[#This Row],[Año]],2),RIGHT(_xlfn.CONCAT("0",$E$1),2),RIGHT(_xlfn.CONCAT("00",ROW()-2),3))</f>
        <v>2603012</v>
      </c>
      <c r="B14" s="6" t="s">
        <v>20</v>
      </c>
      <c r="C14" s="7" t="s">
        <v>21</v>
      </c>
      <c r="D14" s="7">
        <v>2026</v>
      </c>
      <c r="E14" s="7" t="s">
        <v>22</v>
      </c>
      <c r="F14" s="7" t="str">
        <f>_xlfn.CONCAT("DIBIMP",RIGHT(_xlfn.CONCAT("000",Tabla2[[#This Row],[Número]]),4))</f>
        <v>DIBIMP0001</v>
      </c>
      <c r="G14" s="7">
        <v>1</v>
      </c>
      <c r="H14" s="3" t="s">
        <v>38</v>
      </c>
      <c r="I14" s="3" t="s">
        <v>42</v>
      </c>
      <c r="J14" s="3" t="s">
        <v>59</v>
      </c>
      <c r="K14" s="3" t="s">
        <v>51</v>
      </c>
      <c r="L14" s="3"/>
      <c r="M14" s="6">
        <v>1143212001</v>
      </c>
      <c r="N14" s="6" t="s">
        <v>52</v>
      </c>
      <c r="O14" s="21"/>
      <c r="P14" s="9">
        <v>5.5E-2</v>
      </c>
      <c r="Q14" s="14">
        <f>Tabla2[[#This Row],[Costo]]/1.18</f>
        <v>4.6610169491525424E-2</v>
      </c>
      <c r="R14" s="10">
        <f>Tabla2[[#This Row],[Cantidad]]*Tabla2[[#This Row],[Costo sin IGV]]</f>
        <v>0</v>
      </c>
      <c r="S14" s="10">
        <f t="shared" si="0"/>
        <v>0</v>
      </c>
      <c r="T14" s="2"/>
    </row>
    <row r="15" spans="1:20">
      <c r="A15" s="6" t="str">
        <f>_xlfn.CONCAT(RIGHT(Tabla2[[#This Row],[Año]],2),RIGHT(_xlfn.CONCAT("0",$E$1),2),RIGHT(_xlfn.CONCAT("00",ROW()-2),3))</f>
        <v>2603013</v>
      </c>
      <c r="B15" s="6" t="s">
        <v>33</v>
      </c>
      <c r="C15" s="7" t="s">
        <v>34</v>
      </c>
      <c r="D15" s="7">
        <v>2026</v>
      </c>
      <c r="E15" s="7" t="s">
        <v>22</v>
      </c>
      <c r="F15" s="7" t="str">
        <f>_xlfn.CONCAT("DIBIMP",RIGHT(_xlfn.CONCAT("000",Tabla2[[#This Row],[Número]]),4))</f>
        <v>DIBIMP0023</v>
      </c>
      <c r="G15" s="7">
        <v>23</v>
      </c>
      <c r="H15" s="3" t="s">
        <v>38</v>
      </c>
      <c r="I15" s="3" t="s">
        <v>42</v>
      </c>
      <c r="J15" s="3" t="s">
        <v>60</v>
      </c>
      <c r="K15" s="3" t="s">
        <v>51</v>
      </c>
      <c r="L15" s="3"/>
      <c r="M15" s="6">
        <v>140102</v>
      </c>
      <c r="N15" s="6" t="s">
        <v>37</v>
      </c>
      <c r="O15" s="21">
        <v>341</v>
      </c>
      <c r="P15" s="9">
        <v>5.5E-2</v>
      </c>
      <c r="Q15" s="14">
        <f>Tabla2[[#This Row],[Costo]]/1.18</f>
        <v>4.6610169491525424E-2</v>
      </c>
      <c r="R15" s="10">
        <f>Tabla2[[#This Row],[Cantidad]]*Tabla2[[#This Row],[Costo sin IGV]]</f>
        <v>15.89406779661017</v>
      </c>
      <c r="S15" s="10">
        <f t="shared" si="0"/>
        <v>18.754999999999999</v>
      </c>
      <c r="T15" s="2"/>
    </row>
    <row r="16" spans="1:20">
      <c r="A16" s="6" t="str">
        <f>_xlfn.CONCAT(RIGHT(Tabla2[[#This Row],[Año]],2),RIGHT(_xlfn.CONCAT("0",$E$1),2),RIGHT(_xlfn.CONCAT("00",ROW()-2),3))</f>
        <v>2603014</v>
      </c>
      <c r="B16" s="6" t="s">
        <v>20</v>
      </c>
      <c r="C16" s="7" t="s">
        <v>21</v>
      </c>
      <c r="D16" s="7">
        <v>2026</v>
      </c>
      <c r="E16" s="7" t="s">
        <v>22</v>
      </c>
      <c r="F16" s="7" t="str">
        <f>_xlfn.CONCAT("DIBIMP",RIGHT(_xlfn.CONCAT("000",Tabla2[[#This Row],[Número]]),4))</f>
        <v>DIBIMP0087</v>
      </c>
      <c r="G16" s="7">
        <v>87</v>
      </c>
      <c r="H16" s="3" t="s">
        <v>38</v>
      </c>
      <c r="I16" s="3" t="s">
        <v>39</v>
      </c>
      <c r="J16" s="3" t="s">
        <v>61</v>
      </c>
      <c r="K16" s="3" t="s">
        <v>62</v>
      </c>
      <c r="L16" s="3"/>
      <c r="M16" s="8">
        <v>1145040006</v>
      </c>
      <c r="N16" s="8" t="s">
        <v>27</v>
      </c>
      <c r="O16" s="21">
        <v>2812</v>
      </c>
      <c r="P16" s="9">
        <v>5.5E-2</v>
      </c>
      <c r="Q16" s="14">
        <f>Tabla2[[#This Row],[Costo]]/1.18</f>
        <v>4.6610169491525424E-2</v>
      </c>
      <c r="R16" s="10">
        <f>Tabla2[[#This Row],[Cantidad]]*Tabla2[[#This Row],[Costo sin IGV]]</f>
        <v>131.06779661016949</v>
      </c>
      <c r="S16" s="10">
        <f t="shared" si="0"/>
        <v>154.66</v>
      </c>
      <c r="T16" s="2"/>
    </row>
    <row r="17" spans="1:20">
      <c r="A17" s="7" t="str">
        <f>_xlfn.CONCAT(RIGHT(Tabla2[[#This Row],[Año]],2),RIGHT(_xlfn.CONCAT("0",$E$1),2),RIGHT(_xlfn.CONCAT("00",ROW()-2),3))</f>
        <v>2603015</v>
      </c>
      <c r="B17" s="7" t="s">
        <v>20</v>
      </c>
      <c r="C17" s="7" t="s">
        <v>21</v>
      </c>
      <c r="D17" s="7">
        <v>2026</v>
      </c>
      <c r="E17" s="7" t="s">
        <v>22</v>
      </c>
      <c r="F17" s="7" t="str">
        <f>_xlfn.CONCAT("DIBIMP",RIGHT(_xlfn.CONCAT("000",Tabla2[[#This Row],[Número]]),4))</f>
        <v>DIBIMP0081</v>
      </c>
      <c r="G17" s="7">
        <v>81</v>
      </c>
      <c r="H17" s="3" t="s">
        <v>38</v>
      </c>
      <c r="I17" s="3" t="s">
        <v>39</v>
      </c>
      <c r="J17" s="3" t="s">
        <v>63</v>
      </c>
      <c r="K17" s="3" t="s">
        <v>64</v>
      </c>
      <c r="L17" s="3"/>
      <c r="M17" s="8">
        <v>1145010006</v>
      </c>
      <c r="N17" s="8" t="s">
        <v>65</v>
      </c>
      <c r="O17" s="21">
        <v>7458</v>
      </c>
      <c r="P17" s="9">
        <v>5.3999999999999999E-2</v>
      </c>
      <c r="Q17" s="14">
        <f>Tabla2[[#This Row],[Costo]]/1.18</f>
        <v>4.576271186440678E-2</v>
      </c>
      <c r="R17" s="10">
        <f>Tabla2[[#This Row],[Cantidad]]*Tabla2[[#This Row],[Costo sin IGV]]</f>
        <v>341.29830508474578</v>
      </c>
      <c r="S17" s="10">
        <f t="shared" si="0"/>
        <v>402.73199999999997</v>
      </c>
      <c r="T17" s="2"/>
    </row>
    <row r="18" spans="1:20">
      <c r="A18" s="6" t="str">
        <f>_xlfn.CONCAT(RIGHT(Tabla2[[#This Row],[Año]],2),RIGHT(_xlfn.CONCAT("0",$E$1),2),RIGHT(_xlfn.CONCAT("00",ROW()-2),3))</f>
        <v>2603016</v>
      </c>
      <c r="B18" s="6" t="s">
        <v>33</v>
      </c>
      <c r="C18" s="7" t="s">
        <v>34</v>
      </c>
      <c r="D18" s="7">
        <v>2026</v>
      </c>
      <c r="E18" s="7" t="s">
        <v>22</v>
      </c>
      <c r="F18" s="7" t="str">
        <f>_xlfn.CONCAT("DIBIMP",RIGHT(_xlfn.CONCAT("000",Tabla2[[#This Row],[Número]]),4))</f>
        <v>DIBIMP0022</v>
      </c>
      <c r="G18" s="7">
        <v>22</v>
      </c>
      <c r="H18" s="3" t="s">
        <v>38</v>
      </c>
      <c r="I18" s="3" t="s">
        <v>39</v>
      </c>
      <c r="J18" s="3" t="s">
        <v>66</v>
      </c>
      <c r="K18" s="3" t="s">
        <v>51</v>
      </c>
      <c r="L18" s="3"/>
      <c r="M18" s="4">
        <v>130202</v>
      </c>
      <c r="N18" s="4" t="s">
        <v>37</v>
      </c>
      <c r="O18" s="21">
        <v>1872</v>
      </c>
      <c r="P18" s="9">
        <v>5.5E-2</v>
      </c>
      <c r="Q18" s="14">
        <f>Tabla2[[#This Row],[Costo]]/1.18</f>
        <v>4.6610169491525424E-2</v>
      </c>
      <c r="R18" s="10">
        <f>Tabla2[[#This Row],[Cantidad]]*Tabla2[[#This Row],[Costo sin IGV]]</f>
        <v>87.254237288135599</v>
      </c>
      <c r="S18" s="10">
        <f t="shared" si="0"/>
        <v>102.96</v>
      </c>
      <c r="T18" s="2"/>
    </row>
    <row r="19" spans="1:20">
      <c r="A19" s="6" t="str">
        <f>_xlfn.CONCAT(RIGHT(Tabla2[[#This Row],[Año]],2),RIGHT(_xlfn.CONCAT("0",$E$1),2),RIGHT(_xlfn.CONCAT("00",ROW()-2),3))</f>
        <v>2603017</v>
      </c>
      <c r="B19" s="6" t="s">
        <v>20</v>
      </c>
      <c r="C19" s="7" t="s">
        <v>21</v>
      </c>
      <c r="D19" s="7">
        <v>2026</v>
      </c>
      <c r="E19" s="7" t="s">
        <v>22</v>
      </c>
      <c r="F19" s="7" t="str">
        <f>_xlfn.CONCAT("DIBIMP",RIGHT(_xlfn.CONCAT("000",Tabla2[[#This Row],[Número]]),4))</f>
        <v>DIBIMP0074</v>
      </c>
      <c r="G19" s="7">
        <v>74</v>
      </c>
      <c r="H19" s="3" t="s">
        <v>38</v>
      </c>
      <c r="I19" s="3" t="s">
        <v>55</v>
      </c>
      <c r="J19" s="3" t="s">
        <v>67</v>
      </c>
      <c r="K19" s="3" t="s">
        <v>48</v>
      </c>
      <c r="L19" s="3"/>
      <c r="M19" s="8">
        <v>1145010006</v>
      </c>
      <c r="N19" s="8" t="s">
        <v>49</v>
      </c>
      <c r="O19" s="21">
        <v>1517</v>
      </c>
      <c r="P19" s="9">
        <v>5.3999999999999999E-2</v>
      </c>
      <c r="Q19" s="14">
        <f>Tabla2[[#This Row],[Costo]]/1.18</f>
        <v>4.576271186440678E-2</v>
      </c>
      <c r="R19" s="10">
        <f>Tabla2[[#This Row],[Cantidad]]*Tabla2[[#This Row],[Costo sin IGV]]</f>
        <v>69.422033898305088</v>
      </c>
      <c r="S19" s="10">
        <f t="shared" si="0"/>
        <v>81.917999999999992</v>
      </c>
      <c r="T19" s="2"/>
    </row>
    <row r="20" spans="1:20">
      <c r="A20" s="6" t="str">
        <f>_xlfn.CONCAT(RIGHT(Tabla2[[#This Row],[Año]],2),RIGHT(_xlfn.CONCAT("0",$E$1),2),RIGHT(_xlfn.CONCAT("00",ROW()-2),3))</f>
        <v>2603018</v>
      </c>
      <c r="B20" s="6" t="s">
        <v>68</v>
      </c>
      <c r="C20" s="7" t="s">
        <v>69</v>
      </c>
      <c r="D20" s="7">
        <v>2026</v>
      </c>
      <c r="E20" s="7" t="s">
        <v>22</v>
      </c>
      <c r="F20" s="7" t="str">
        <f>_xlfn.CONCAT("DIBIMP",RIGHT(_xlfn.CONCAT("000",Tabla2[[#This Row],[Número]]),4))</f>
        <v>DIBIMP0075</v>
      </c>
      <c r="G20" s="7">
        <v>75</v>
      </c>
      <c r="H20" s="3" t="s">
        <v>38</v>
      </c>
      <c r="I20" s="3" t="s">
        <v>55</v>
      </c>
      <c r="J20" s="3" t="s">
        <v>70</v>
      </c>
      <c r="K20" s="3" t="s">
        <v>71</v>
      </c>
      <c r="L20" s="3"/>
      <c r="M20" s="8"/>
      <c r="N20" s="8" t="s">
        <v>72</v>
      </c>
      <c r="O20" s="21"/>
      <c r="P20" s="9">
        <v>5.3999999999999999E-2</v>
      </c>
      <c r="Q20" s="14">
        <f>Tabla2[[#This Row],[Costo]]/1.18</f>
        <v>4.576271186440678E-2</v>
      </c>
      <c r="R20" s="10">
        <f>Tabla2[[#This Row],[Cantidad]]*Tabla2[[#This Row],[Costo sin IGV]]</f>
        <v>0</v>
      </c>
      <c r="S20" s="10">
        <f t="shared" si="0"/>
        <v>0</v>
      </c>
      <c r="T20" s="2"/>
    </row>
    <row r="21" spans="1:20">
      <c r="A21" s="6" t="str">
        <f>_xlfn.CONCAT(RIGHT(Tabla2[[#This Row],[Año]],2),RIGHT(_xlfn.CONCAT("0",$E$1),2),RIGHT(_xlfn.CONCAT("00",ROW()-2),3))</f>
        <v>2603019</v>
      </c>
      <c r="B21" s="6" t="s">
        <v>68</v>
      </c>
      <c r="C21" s="7" t="s">
        <v>69</v>
      </c>
      <c r="D21" s="7">
        <v>2026</v>
      </c>
      <c r="E21" s="7" t="s">
        <v>22</v>
      </c>
      <c r="F21" s="7" t="str">
        <f>_xlfn.CONCAT("DIBIMP",RIGHT(_xlfn.CONCAT("000",Tabla2[[#This Row],[Número]]),4))</f>
        <v>DIBIMP0084</v>
      </c>
      <c r="G21" s="7">
        <v>84</v>
      </c>
      <c r="H21" s="3" t="s">
        <v>38</v>
      </c>
      <c r="I21" s="3" t="s">
        <v>55</v>
      </c>
      <c r="J21" s="3" t="s">
        <v>73</v>
      </c>
      <c r="K21" s="3" t="s">
        <v>71</v>
      </c>
      <c r="L21" s="3"/>
      <c r="M21" s="8"/>
      <c r="N21" s="8" t="s">
        <v>72</v>
      </c>
      <c r="O21" s="21">
        <v>240</v>
      </c>
      <c r="P21" s="9">
        <v>5.3999999999999999E-2</v>
      </c>
      <c r="Q21" s="14">
        <f>Tabla2[[#This Row],[Costo]]/1.18</f>
        <v>4.576271186440678E-2</v>
      </c>
      <c r="R21" s="10">
        <f>Tabla2[[#This Row],[Cantidad]]*Tabla2[[#This Row],[Costo sin IGV]]</f>
        <v>10.983050847457626</v>
      </c>
      <c r="S21" s="10">
        <f>O21*P21</f>
        <v>12.959999999999999</v>
      </c>
      <c r="T21" s="2"/>
    </row>
    <row r="22" spans="1:20">
      <c r="A22" s="6" t="str">
        <f>_xlfn.CONCAT(RIGHT(Tabla2[[#This Row],[Año]],2),RIGHT(_xlfn.CONCAT("0",$E$1),2),RIGHT(_xlfn.CONCAT("00",ROW()-2),3))</f>
        <v>2603020</v>
      </c>
      <c r="B22" s="6" t="s">
        <v>74</v>
      </c>
      <c r="C22" s="7" t="s">
        <v>75</v>
      </c>
      <c r="D22" s="7">
        <v>2026</v>
      </c>
      <c r="E22" s="7" t="s">
        <v>22</v>
      </c>
      <c r="F22" s="7" t="str">
        <f>_xlfn.CONCAT("DIBIMP",RIGHT(_xlfn.CONCAT("000",Tabla2[[#This Row],[Número]]),4))</f>
        <v>DIBIMP0053</v>
      </c>
      <c r="G22" s="7">
        <v>53</v>
      </c>
      <c r="H22" s="3" t="s">
        <v>38</v>
      </c>
      <c r="I22" s="3" t="s">
        <v>55</v>
      </c>
      <c r="J22" s="3" t="s">
        <v>76</v>
      </c>
      <c r="K22" s="3" t="s">
        <v>77</v>
      </c>
      <c r="L22" s="3"/>
      <c r="M22" s="8"/>
      <c r="N22" s="7" t="s">
        <v>78</v>
      </c>
      <c r="O22" s="21">
        <v>901</v>
      </c>
      <c r="P22" s="9">
        <v>5.5E-2</v>
      </c>
      <c r="Q22" s="14">
        <f>Tabla2[[#This Row],[Costo]]/1.18</f>
        <v>4.6610169491525424E-2</v>
      </c>
      <c r="R22" s="10">
        <f>Tabla2[[#This Row],[Cantidad]]*Tabla2[[#This Row],[Costo sin IGV]]</f>
        <v>41.995762711864408</v>
      </c>
      <c r="S22" s="10">
        <f t="shared" si="0"/>
        <v>49.555</v>
      </c>
      <c r="T22" s="2"/>
    </row>
    <row r="23" spans="1:20">
      <c r="A23" s="6" t="str">
        <f>_xlfn.CONCAT(RIGHT(Tabla2[[#This Row],[Año]],2),RIGHT(_xlfn.CONCAT("0",$E$1),2),RIGHT(_xlfn.CONCAT("00",ROW()-2),3))</f>
        <v>2603021</v>
      </c>
      <c r="B23" s="6" t="s">
        <v>20</v>
      </c>
      <c r="C23" s="7" t="s">
        <v>21</v>
      </c>
      <c r="D23" s="7">
        <v>2026</v>
      </c>
      <c r="E23" s="7" t="s">
        <v>22</v>
      </c>
      <c r="F23" s="7" t="str">
        <f>_xlfn.CONCAT("DIBIMP",RIGHT(_xlfn.CONCAT("000",Tabla2[[#This Row],[Número]]),4))</f>
        <v>DIBIMP0090</v>
      </c>
      <c r="G23" s="7">
        <v>90</v>
      </c>
      <c r="H23" s="3" t="s">
        <v>38</v>
      </c>
      <c r="I23" s="3" t="s">
        <v>55</v>
      </c>
      <c r="J23" s="3" t="s">
        <v>79</v>
      </c>
      <c r="K23" s="3" t="s">
        <v>48</v>
      </c>
      <c r="L23" s="3"/>
      <c r="M23" s="6">
        <v>1145010006</v>
      </c>
      <c r="N23" s="6" t="s">
        <v>49</v>
      </c>
      <c r="O23" s="21">
        <v>6464</v>
      </c>
      <c r="P23" s="9">
        <v>5.3999999999999999E-2</v>
      </c>
      <c r="Q23" s="14">
        <f>Tabla2[[#This Row],[Costo]]/1.18</f>
        <v>4.576271186440678E-2</v>
      </c>
      <c r="R23" s="10">
        <f>Tabla2[[#This Row],[Cantidad]]*Tabla2[[#This Row],[Costo sin IGV]]</f>
        <v>295.81016949152541</v>
      </c>
      <c r="S23" s="10">
        <f t="shared" si="0"/>
        <v>349.05599999999998</v>
      </c>
      <c r="T23" s="2"/>
    </row>
    <row r="24" spans="1:20">
      <c r="A24" s="6" t="str">
        <f>_xlfn.CONCAT(RIGHT(Tabla2[[#This Row],[Año]],2),RIGHT(_xlfn.CONCAT("0",$E$1),2),RIGHT(_xlfn.CONCAT("00",ROW()-2),3))</f>
        <v>2603022</v>
      </c>
      <c r="B24" s="6" t="s">
        <v>20</v>
      </c>
      <c r="C24" s="7" t="s">
        <v>21</v>
      </c>
      <c r="D24" s="7">
        <v>2026</v>
      </c>
      <c r="E24" s="7" t="s">
        <v>22</v>
      </c>
      <c r="F24" s="7" t="str">
        <f>_xlfn.CONCAT("DIBIMP",RIGHT(_xlfn.CONCAT("000",Tabla2[[#This Row],[Número]]),4))</f>
        <v>DIBIMP0014</v>
      </c>
      <c r="G24" s="7">
        <v>14</v>
      </c>
      <c r="H24" s="3" t="s">
        <v>38</v>
      </c>
      <c r="I24" s="3" t="s">
        <v>55</v>
      </c>
      <c r="J24" s="3" t="s">
        <v>80</v>
      </c>
      <c r="K24" s="3" t="s">
        <v>48</v>
      </c>
      <c r="L24" s="3"/>
      <c r="M24" s="6">
        <v>1145010006</v>
      </c>
      <c r="N24" s="6" t="s">
        <v>49</v>
      </c>
      <c r="O24" s="21">
        <v>1952</v>
      </c>
      <c r="P24" s="9">
        <v>5.3999999999999999E-2</v>
      </c>
      <c r="Q24" s="14">
        <f>Tabla2[[#This Row],[Costo]]/1.18</f>
        <v>4.576271186440678E-2</v>
      </c>
      <c r="R24" s="10">
        <f>Tabla2[[#This Row],[Cantidad]]*Tabla2[[#This Row],[Costo sin IGV]]</f>
        <v>89.328813559322029</v>
      </c>
      <c r="S24" s="10">
        <f t="shared" si="0"/>
        <v>105.408</v>
      </c>
      <c r="T24" s="2"/>
    </row>
    <row r="25" spans="1:20">
      <c r="A25" s="7" t="str">
        <f>_xlfn.CONCAT(RIGHT(Tabla2[[#This Row],[Año]],2),RIGHT(_xlfn.CONCAT("0",$E$1),2),RIGHT(_xlfn.CONCAT("00",ROW()-2),3))</f>
        <v>2603023</v>
      </c>
      <c r="B25" s="7" t="s">
        <v>20</v>
      </c>
      <c r="C25" s="7" t="s">
        <v>21</v>
      </c>
      <c r="D25" s="7">
        <v>2026</v>
      </c>
      <c r="E25" s="7" t="s">
        <v>22</v>
      </c>
      <c r="F25" s="7" t="str">
        <f>_xlfn.CONCAT("DIBIMP",RIGHT(_xlfn.CONCAT("000",Tabla2[[#This Row],[Número]]),4))</f>
        <v>DIBIMP0041</v>
      </c>
      <c r="G25" s="7">
        <v>41</v>
      </c>
      <c r="H25" s="3" t="s">
        <v>38</v>
      </c>
      <c r="I25" s="3" t="s">
        <v>55</v>
      </c>
      <c r="J25" s="3" t="s">
        <v>81</v>
      </c>
      <c r="K25" s="3" t="s">
        <v>44</v>
      </c>
      <c r="L25" s="3"/>
      <c r="M25" s="7">
        <v>1245060004</v>
      </c>
      <c r="N25" s="7" t="s">
        <v>45</v>
      </c>
      <c r="O25" s="21">
        <v>2999</v>
      </c>
      <c r="P25" s="9">
        <v>5.5E-2</v>
      </c>
      <c r="Q25" s="14">
        <f>Tabla2[[#This Row],[Costo]]/1.18</f>
        <v>4.6610169491525424E-2</v>
      </c>
      <c r="R25" s="10">
        <f>Tabla2[[#This Row],[Cantidad]]*Tabla2[[#This Row],[Costo sin IGV]]</f>
        <v>139.78389830508476</v>
      </c>
      <c r="S25" s="10">
        <f t="shared" si="0"/>
        <v>164.94499999999999</v>
      </c>
      <c r="T25" s="2"/>
    </row>
    <row r="26" spans="1:20">
      <c r="A26" s="6" t="str">
        <f>_xlfn.CONCAT(RIGHT(Tabla2[[#This Row],[Año]],2),RIGHT(_xlfn.CONCAT("0",$E$1),2),RIGHT(_xlfn.CONCAT("00",ROW()-2),3))</f>
        <v>2603024</v>
      </c>
      <c r="B26" s="6" t="s">
        <v>20</v>
      </c>
      <c r="C26" s="6" t="s">
        <v>21</v>
      </c>
      <c r="D26" s="7">
        <v>2026</v>
      </c>
      <c r="E26" s="7" t="s">
        <v>22</v>
      </c>
      <c r="F26" s="7" t="str">
        <f>_xlfn.CONCAT("DIBIMP",RIGHT(_xlfn.CONCAT("000",Tabla2[[#This Row],[Número]]),4))</f>
        <v>DIBIMP0059</v>
      </c>
      <c r="G26" s="7">
        <v>59</v>
      </c>
      <c r="H26" s="3" t="s">
        <v>38</v>
      </c>
      <c r="I26" s="3" t="s">
        <v>55</v>
      </c>
      <c r="J26" s="3" t="s">
        <v>82</v>
      </c>
      <c r="K26" s="3" t="s">
        <v>48</v>
      </c>
      <c r="L26" s="3"/>
      <c r="M26" s="6">
        <v>1145010006</v>
      </c>
      <c r="N26" s="6" t="s">
        <v>49</v>
      </c>
      <c r="O26" s="21">
        <v>274</v>
      </c>
      <c r="P26" s="9">
        <v>5.3999999999999999E-2</v>
      </c>
      <c r="Q26" s="14">
        <f>Tabla2[[#This Row],[Costo]]/1.18</f>
        <v>4.576271186440678E-2</v>
      </c>
      <c r="R26" s="10">
        <f>Tabla2[[#This Row],[Cantidad]]*Tabla2[[#This Row],[Costo sin IGV]]</f>
        <v>12.538983050847458</v>
      </c>
      <c r="S26" s="10">
        <f t="shared" si="0"/>
        <v>14.795999999999999</v>
      </c>
      <c r="T26" s="2"/>
    </row>
    <row r="27" spans="1:20">
      <c r="A27" s="6" t="str">
        <f>_xlfn.CONCAT(RIGHT(Tabla2[[#This Row],[Año]],2),RIGHT(_xlfn.CONCAT("0",$E$1),2),RIGHT(_xlfn.CONCAT("00",ROW()-2),3))</f>
        <v>2603025</v>
      </c>
      <c r="B27" s="6" t="s">
        <v>20</v>
      </c>
      <c r="C27" s="6" t="s">
        <v>21</v>
      </c>
      <c r="D27" s="7">
        <v>2026</v>
      </c>
      <c r="E27" s="7" t="s">
        <v>22</v>
      </c>
      <c r="F27" s="7" t="str">
        <f>_xlfn.CONCAT("DIBIMP",RIGHT(_xlfn.CONCAT("000",Tabla2[[#This Row],[Número]]),4))</f>
        <v>DIBIMP0085</v>
      </c>
      <c r="G27" s="7">
        <v>85</v>
      </c>
      <c r="H27" s="3" t="s">
        <v>38</v>
      </c>
      <c r="I27" s="3" t="s">
        <v>55</v>
      </c>
      <c r="J27" s="3" t="s">
        <v>83</v>
      </c>
      <c r="K27" s="3" t="s">
        <v>30</v>
      </c>
      <c r="L27" s="3"/>
      <c r="M27" s="8">
        <v>1453150000</v>
      </c>
      <c r="N27" s="6" t="s">
        <v>32</v>
      </c>
      <c r="O27" s="21"/>
      <c r="P27" s="9">
        <v>5.5E-2</v>
      </c>
      <c r="Q27" s="14">
        <f>Tabla2[[#This Row],[Costo]]/1.18</f>
        <v>4.6610169491525424E-2</v>
      </c>
      <c r="R27" s="10">
        <f>Tabla2[[#This Row],[Cantidad]]*Tabla2[[#This Row],[Costo sin IGV]]</f>
        <v>0</v>
      </c>
      <c r="S27" s="10">
        <f t="shared" si="0"/>
        <v>0</v>
      </c>
      <c r="T27" s="2"/>
    </row>
    <row r="28" spans="1:20">
      <c r="A28" s="6" t="str">
        <f>_xlfn.CONCAT(RIGHT(Tabla2[[#This Row],[Año]],2),RIGHT(_xlfn.CONCAT("0",$E$1),2),RIGHT(_xlfn.CONCAT("00",ROW()-2),3))</f>
        <v>2603026</v>
      </c>
      <c r="B28" s="6" t="s">
        <v>68</v>
      </c>
      <c r="C28" s="7" t="s">
        <v>69</v>
      </c>
      <c r="D28" s="7">
        <v>2026</v>
      </c>
      <c r="E28" s="7" t="s">
        <v>22</v>
      </c>
      <c r="F28" s="7" t="str">
        <f>_xlfn.CONCAT("DIBIMP",RIGHT(_xlfn.CONCAT("000",Tabla2[[#This Row],[Número]]),4))</f>
        <v>DIBIMP0049</v>
      </c>
      <c r="G28" s="7">
        <v>49</v>
      </c>
      <c r="H28" s="3" t="s">
        <v>38</v>
      </c>
      <c r="I28" s="3" t="s">
        <v>55</v>
      </c>
      <c r="J28" s="3" t="s">
        <v>84</v>
      </c>
      <c r="K28" s="3" t="s">
        <v>71</v>
      </c>
      <c r="L28" s="3"/>
      <c r="M28" s="8"/>
      <c r="N28" s="8" t="s">
        <v>72</v>
      </c>
      <c r="O28" s="21"/>
      <c r="P28" s="9">
        <v>5.3999999999999999E-2</v>
      </c>
      <c r="Q28" s="14">
        <f>Tabla2[[#This Row],[Costo]]/1.18</f>
        <v>4.576271186440678E-2</v>
      </c>
      <c r="R28" s="10">
        <f>Tabla2[[#This Row],[Cantidad]]*Tabla2[[#This Row],[Costo sin IGV]]</f>
        <v>0</v>
      </c>
      <c r="S28" s="10">
        <f t="shared" si="0"/>
        <v>0</v>
      </c>
      <c r="T28" s="2"/>
    </row>
    <row r="29" spans="1:20">
      <c r="A29" s="6" t="str">
        <f>_xlfn.CONCAT(RIGHT(Tabla2[[#This Row],[Año]],2),RIGHT(_xlfn.CONCAT("0",$E$1),2),RIGHT(_xlfn.CONCAT("00",ROW()-2),3))</f>
        <v>2603027</v>
      </c>
      <c r="B29" s="6" t="s">
        <v>68</v>
      </c>
      <c r="C29" s="7" t="s">
        <v>69</v>
      </c>
      <c r="D29" s="7">
        <v>2026</v>
      </c>
      <c r="E29" s="7" t="s">
        <v>22</v>
      </c>
      <c r="F29" s="7" t="str">
        <f>_xlfn.CONCAT("DIBIMP",RIGHT(_xlfn.CONCAT("000",Tabla2[[#This Row],[Número]]),4))</f>
        <v>DIBIMP0091</v>
      </c>
      <c r="G29" s="7">
        <v>91</v>
      </c>
      <c r="H29" s="3" t="s">
        <v>38</v>
      </c>
      <c r="I29" s="3" t="s">
        <v>55</v>
      </c>
      <c r="J29" s="3" t="s">
        <v>85</v>
      </c>
      <c r="K29" s="3" t="s">
        <v>71</v>
      </c>
      <c r="L29" s="3"/>
      <c r="M29" s="8"/>
      <c r="N29" s="8" t="s">
        <v>72</v>
      </c>
      <c r="O29" s="21">
        <v>2793</v>
      </c>
      <c r="P29" s="9">
        <v>5.3999999999999999E-2</v>
      </c>
      <c r="Q29" s="14">
        <f>Tabla2[[#This Row],[Costo]]/1.18</f>
        <v>4.576271186440678E-2</v>
      </c>
      <c r="R29" s="10">
        <f>Tabla2[[#This Row],[Cantidad]]*Tabla2[[#This Row],[Costo sin IGV]]</f>
        <v>127.81525423728813</v>
      </c>
      <c r="S29" s="10">
        <f>O29*P29</f>
        <v>150.822</v>
      </c>
      <c r="T29" s="2"/>
    </row>
    <row r="30" spans="1:20">
      <c r="A30" s="6" t="str">
        <f>_xlfn.CONCAT(RIGHT(Tabla2[[#This Row],[Año]],2),RIGHT(_xlfn.CONCAT("0",$E$1),2),RIGHT(_xlfn.CONCAT("00",ROW()-2),3))</f>
        <v>2603028</v>
      </c>
      <c r="B30" s="6" t="s">
        <v>20</v>
      </c>
      <c r="C30" s="7" t="s">
        <v>21</v>
      </c>
      <c r="D30" s="7">
        <v>2026</v>
      </c>
      <c r="E30" s="7" t="s">
        <v>22</v>
      </c>
      <c r="F30" s="7" t="str">
        <f>_xlfn.CONCAT("DIBIMP",RIGHT(_xlfn.CONCAT("000",Tabla2[[#This Row],[Número]]),4))</f>
        <v>DIBIMP0077</v>
      </c>
      <c r="G30" s="7">
        <v>77</v>
      </c>
      <c r="H30" s="3" t="s">
        <v>38</v>
      </c>
      <c r="I30" s="3" t="s">
        <v>86</v>
      </c>
      <c r="J30" s="3" t="s">
        <v>87</v>
      </c>
      <c r="K30" s="3" t="s">
        <v>48</v>
      </c>
      <c r="L30" s="3"/>
      <c r="M30" s="8">
        <v>1145010006</v>
      </c>
      <c r="N30" s="8" t="s">
        <v>49</v>
      </c>
      <c r="O30" s="21">
        <v>2753</v>
      </c>
      <c r="P30" s="9">
        <v>5.3999999999999999E-2</v>
      </c>
      <c r="Q30" s="14">
        <f>Tabla2[[#This Row],[Costo]]/1.18</f>
        <v>4.576271186440678E-2</v>
      </c>
      <c r="R30" s="10">
        <f>Tabla2[[#This Row],[Cantidad]]*Tabla2[[#This Row],[Costo sin IGV]]</f>
        <v>125.98474576271187</v>
      </c>
      <c r="S30" s="10">
        <f t="shared" si="0"/>
        <v>148.66200000000001</v>
      </c>
      <c r="T30" s="2"/>
    </row>
    <row r="31" spans="1:20">
      <c r="A31" s="6" t="str">
        <f>_xlfn.CONCAT(RIGHT(Tabla2[[#This Row],[Año]],2),RIGHT(_xlfn.CONCAT("0",$E$1),2),RIGHT(_xlfn.CONCAT("00",ROW()-2),3))</f>
        <v>2603029</v>
      </c>
      <c r="B31" s="6" t="s">
        <v>20</v>
      </c>
      <c r="C31" s="6" t="s">
        <v>21</v>
      </c>
      <c r="D31" s="7">
        <v>2026</v>
      </c>
      <c r="E31" s="7" t="s">
        <v>22</v>
      </c>
      <c r="F31" s="7" t="str">
        <f>_xlfn.CONCAT("DIBIMP",RIGHT(_xlfn.CONCAT("000",Tabla2[[#This Row],[Número]]),4))</f>
        <v>DIBIMP0086</v>
      </c>
      <c r="G31" s="7">
        <v>86</v>
      </c>
      <c r="H31" s="3" t="s">
        <v>38</v>
      </c>
      <c r="I31" s="3" t="s">
        <v>86</v>
      </c>
      <c r="J31" s="3" t="s">
        <v>88</v>
      </c>
      <c r="K31" s="3" t="s">
        <v>26</v>
      </c>
      <c r="L31" s="3"/>
      <c r="M31" s="6">
        <v>1145040006</v>
      </c>
      <c r="N31" s="6" t="s">
        <v>27</v>
      </c>
      <c r="O31" s="21"/>
      <c r="P31" s="9">
        <v>5.5E-2</v>
      </c>
      <c r="Q31" s="14">
        <f>Tabla2[[#This Row],[Costo]]/1.18</f>
        <v>4.6610169491525424E-2</v>
      </c>
      <c r="R31" s="10">
        <f>Tabla2[[#This Row],[Cantidad]]*Tabla2[[#This Row],[Costo sin IGV]]</f>
        <v>0</v>
      </c>
      <c r="S31" s="10">
        <f t="shared" ref="S31:S45" si="1">O31*P31</f>
        <v>0</v>
      </c>
      <c r="T31" s="2"/>
    </row>
    <row r="32" spans="1:20">
      <c r="A32" s="6" t="str">
        <f>_xlfn.CONCAT(RIGHT(Tabla2[[#This Row],[Año]],2),RIGHT(_xlfn.CONCAT("0",$E$1),2),RIGHT(_xlfn.CONCAT("00",ROW()-2),3))</f>
        <v>2603030</v>
      </c>
      <c r="B32" s="6" t="s">
        <v>33</v>
      </c>
      <c r="C32" s="7" t="s">
        <v>34</v>
      </c>
      <c r="D32" s="7">
        <v>2026</v>
      </c>
      <c r="E32" s="7" t="s">
        <v>22</v>
      </c>
      <c r="F32" s="7" t="str">
        <f>_xlfn.CONCAT("DIBIMP",RIGHT(_xlfn.CONCAT("000",Tabla2[[#This Row],[Número]]),4))</f>
        <v>DIBIMP0028</v>
      </c>
      <c r="G32" s="7">
        <v>28</v>
      </c>
      <c r="H32" s="3" t="s">
        <v>23</v>
      </c>
      <c r="I32" s="3" t="s">
        <v>89</v>
      </c>
      <c r="J32" s="3" t="s">
        <v>90</v>
      </c>
      <c r="K32" s="3" t="s">
        <v>51</v>
      </c>
      <c r="L32" s="3" t="s">
        <v>91</v>
      </c>
      <c r="M32" s="8">
        <v>120201</v>
      </c>
      <c r="N32" s="8" t="s">
        <v>37</v>
      </c>
      <c r="O32" s="21"/>
      <c r="P32" s="9">
        <v>0.75</v>
      </c>
      <c r="Q32" s="14">
        <f>Tabla2[[#This Row],[Costo]]/1.18</f>
        <v>0.63559322033898313</v>
      </c>
      <c r="R32" s="10">
        <f>Tabla2[[#This Row],[Cantidad]]*Tabla2[[#This Row],[Costo sin IGV]]</f>
        <v>0</v>
      </c>
      <c r="S32" s="10">
        <f t="shared" si="1"/>
        <v>0</v>
      </c>
      <c r="T32" s="2"/>
    </row>
    <row r="33" spans="1:20">
      <c r="A33" s="6" t="str">
        <f>_xlfn.CONCAT(RIGHT(Tabla2[[#This Row],[Año]],2),RIGHT(_xlfn.CONCAT("0",$E$1),2),RIGHT(_xlfn.CONCAT("00",ROW()-2),3))</f>
        <v>2603031</v>
      </c>
      <c r="B33" s="6" t="s">
        <v>20</v>
      </c>
      <c r="C33" s="7" t="s">
        <v>21</v>
      </c>
      <c r="D33" s="7">
        <v>2026</v>
      </c>
      <c r="E33" s="7" t="s">
        <v>22</v>
      </c>
      <c r="F33" s="7" t="str">
        <f>_xlfn.CONCAT("DIBIMP",RIGHT(_xlfn.CONCAT("000",Tabla2[[#This Row],[Número]]),4))</f>
        <v>DIBIMP0027</v>
      </c>
      <c r="G33" s="7">
        <v>27</v>
      </c>
      <c r="H33" s="3" t="s">
        <v>23</v>
      </c>
      <c r="I33" s="3" t="s">
        <v>89</v>
      </c>
      <c r="J33" s="3" t="s">
        <v>92</v>
      </c>
      <c r="K33" s="3" t="s">
        <v>51</v>
      </c>
      <c r="L33" s="3" t="s">
        <v>93</v>
      </c>
      <c r="M33" s="7">
        <v>1143212001</v>
      </c>
      <c r="N33" s="6" t="s">
        <v>52</v>
      </c>
      <c r="O33" s="21"/>
      <c r="P33" s="9">
        <v>0.75</v>
      </c>
      <c r="Q33" s="14">
        <f>Tabla2[[#This Row],[Costo]]/1.18</f>
        <v>0.63559322033898313</v>
      </c>
      <c r="R33" s="10">
        <f>Tabla2[[#This Row],[Cantidad]]*Tabla2[[#This Row],[Costo sin IGV]]</f>
        <v>0</v>
      </c>
      <c r="S33" s="10">
        <f t="shared" si="1"/>
        <v>0</v>
      </c>
      <c r="T33" s="2"/>
    </row>
    <row r="34" spans="1:20">
      <c r="A34" s="6" t="str">
        <f>_xlfn.CONCAT(RIGHT(Tabla2[[#This Row],[Año]],2),RIGHT(_xlfn.CONCAT("0",$E$1),2),RIGHT(_xlfn.CONCAT("00",ROW()-2),3))</f>
        <v>2603032</v>
      </c>
      <c r="B34" s="6" t="s">
        <v>20</v>
      </c>
      <c r="C34" s="6" t="s">
        <v>21</v>
      </c>
      <c r="D34" s="7">
        <v>2026</v>
      </c>
      <c r="E34" s="7" t="s">
        <v>22</v>
      </c>
      <c r="F34" s="7" t="str">
        <f>_xlfn.CONCAT("DIBIMP",RIGHT(_xlfn.CONCAT("000",Tabla2[[#This Row],[Número]]),4))</f>
        <v>DIBIMP0007</v>
      </c>
      <c r="G34" s="7">
        <v>7</v>
      </c>
      <c r="H34" s="3" t="s">
        <v>94</v>
      </c>
      <c r="I34" s="3" t="s">
        <v>95</v>
      </c>
      <c r="J34" s="3" t="s">
        <v>96</v>
      </c>
      <c r="K34" s="3" t="s">
        <v>51</v>
      </c>
      <c r="L34" s="3" t="s">
        <v>93</v>
      </c>
      <c r="M34" s="6">
        <v>1143212001</v>
      </c>
      <c r="N34" s="6" t="s">
        <v>52</v>
      </c>
      <c r="O34" s="21">
        <v>299</v>
      </c>
      <c r="P34" s="9">
        <v>0.75</v>
      </c>
      <c r="Q34" s="14">
        <f>Tabla2[[#This Row],[Costo]]/1.18</f>
        <v>0.63559322033898313</v>
      </c>
      <c r="R34" s="10">
        <f>Tabla2[[#This Row],[Cantidad]]*Tabla2[[#This Row],[Costo sin IGV]]</f>
        <v>190.04237288135596</v>
      </c>
      <c r="S34" s="10">
        <f t="shared" si="1"/>
        <v>224.25</v>
      </c>
      <c r="T34" s="2"/>
    </row>
    <row r="35" spans="1:20">
      <c r="A35" s="6" t="str">
        <f>_xlfn.CONCAT(RIGHT(Tabla2[[#This Row],[Año]],2),RIGHT(_xlfn.CONCAT("0",$E$1),2),RIGHT(_xlfn.CONCAT("00",ROW()-2),3))</f>
        <v>2603033</v>
      </c>
      <c r="B35" s="6" t="s">
        <v>33</v>
      </c>
      <c r="C35" s="7" t="s">
        <v>34</v>
      </c>
      <c r="D35" s="7">
        <v>2026</v>
      </c>
      <c r="E35" s="7" t="s">
        <v>22</v>
      </c>
      <c r="F35" s="7" t="str">
        <f>_xlfn.CONCAT("DIBIMP",RIGHT(_xlfn.CONCAT("000",Tabla2[[#This Row],[Número]]),4))</f>
        <v>DIBIMP0030</v>
      </c>
      <c r="G35" s="7">
        <v>30</v>
      </c>
      <c r="H35" s="3" t="s">
        <v>23</v>
      </c>
      <c r="I35" s="3" t="s">
        <v>89</v>
      </c>
      <c r="J35" s="3" t="s">
        <v>97</v>
      </c>
      <c r="K35" s="3" t="s">
        <v>51</v>
      </c>
      <c r="L35" s="3" t="s">
        <v>98</v>
      </c>
      <c r="M35" s="6">
        <v>130101</v>
      </c>
      <c r="N35" s="6" t="s">
        <v>37</v>
      </c>
      <c r="O35" s="21">
        <v>14</v>
      </c>
      <c r="P35" s="9">
        <v>0.75</v>
      </c>
      <c r="Q35" s="14">
        <f>Tabla2[[#This Row],[Costo]]/1.18</f>
        <v>0.63559322033898313</v>
      </c>
      <c r="R35" s="10">
        <f>Tabla2[[#This Row],[Cantidad]]*Tabla2[[#This Row],[Costo sin IGV]]</f>
        <v>8.8983050847457648</v>
      </c>
      <c r="S35" s="10">
        <f>O36*P35</f>
        <v>0</v>
      </c>
      <c r="T35" s="2"/>
    </row>
    <row r="36" spans="1:20">
      <c r="A36" s="6" t="str">
        <f>_xlfn.CONCAT(RIGHT(Tabla2[[#This Row],[Año]],2),RIGHT(_xlfn.CONCAT("0",$E$1),2),RIGHT(_xlfn.CONCAT("00",ROW()-2),3))</f>
        <v>2603034</v>
      </c>
      <c r="B36" s="6" t="s">
        <v>33</v>
      </c>
      <c r="C36" s="7" t="s">
        <v>34</v>
      </c>
      <c r="D36" s="7">
        <v>2026</v>
      </c>
      <c r="E36" s="7" t="s">
        <v>22</v>
      </c>
      <c r="F36" s="7" t="str">
        <f>_xlfn.CONCAT("DIBIMP",RIGHT(_xlfn.CONCAT("000",Tabla2[[#This Row],[Número]]),4))</f>
        <v>DIBIMP0031</v>
      </c>
      <c r="G36" s="7">
        <v>31</v>
      </c>
      <c r="H36" s="3" t="s">
        <v>23</v>
      </c>
      <c r="I36" s="3" t="s">
        <v>89</v>
      </c>
      <c r="J36" s="3" t="s">
        <v>99</v>
      </c>
      <c r="K36" s="3" t="s">
        <v>51</v>
      </c>
      <c r="L36" s="3"/>
      <c r="M36" s="6">
        <v>130201</v>
      </c>
      <c r="N36" s="6" t="s">
        <v>37</v>
      </c>
      <c r="O36" s="21"/>
      <c r="P36" s="9">
        <v>0.75</v>
      </c>
      <c r="Q36" s="14">
        <f>Tabla2[[#This Row],[Costo]]/1.18</f>
        <v>0.63559322033898313</v>
      </c>
      <c r="R36" s="10">
        <f>Tabla2[[#This Row],[Cantidad]]*Tabla2[[#This Row],[Costo sin IGV]]</f>
        <v>0</v>
      </c>
      <c r="S36" s="10"/>
      <c r="T36" s="2"/>
    </row>
    <row r="37" spans="1:20">
      <c r="A37" s="6" t="str">
        <f>_xlfn.CONCAT(RIGHT(Tabla2[[#This Row],[Año]],2),RIGHT(_xlfn.CONCAT("0",$E$1),2),RIGHT(_xlfn.CONCAT("00",ROW()-2),3))</f>
        <v>2603035</v>
      </c>
      <c r="B37" s="6" t="s">
        <v>20</v>
      </c>
      <c r="C37" s="7" t="s">
        <v>21</v>
      </c>
      <c r="D37" s="7">
        <v>2026</v>
      </c>
      <c r="E37" s="7" t="s">
        <v>22</v>
      </c>
      <c r="F37" s="7" t="str">
        <f>_xlfn.CONCAT("DIBIMP",RIGHT(_xlfn.CONCAT("000",Tabla2[[#This Row],[Número]]),4))</f>
        <v>DIBIMP0088</v>
      </c>
      <c r="G37" s="7">
        <v>88</v>
      </c>
      <c r="H37" s="3" t="s">
        <v>23</v>
      </c>
      <c r="I37" s="3" t="s">
        <v>100</v>
      </c>
      <c r="J37" s="3" t="s">
        <v>101</v>
      </c>
      <c r="K37" s="3" t="s">
        <v>51</v>
      </c>
      <c r="L37" s="3"/>
      <c r="M37" s="7">
        <v>1143212001</v>
      </c>
      <c r="N37" s="6" t="s">
        <v>52</v>
      </c>
      <c r="O37" s="21"/>
      <c r="P37" s="9">
        <v>0.75</v>
      </c>
      <c r="Q37" s="14">
        <f>Tabla2[[#This Row],[Costo]]/1.18</f>
        <v>0.63559322033898313</v>
      </c>
      <c r="R37" s="10">
        <f>Tabla2[[#This Row],[Cantidad]]*Tabla2[[#This Row],[Costo sin IGV]]</f>
        <v>0</v>
      </c>
      <c r="S37" s="10">
        <f t="shared" si="1"/>
        <v>0</v>
      </c>
      <c r="T37" s="2"/>
    </row>
    <row r="38" spans="1:20">
      <c r="A38" s="6" t="str">
        <f>_xlfn.CONCAT(RIGHT(Tabla2[[#This Row],[Año]],2),RIGHT(_xlfn.CONCAT("0",$E$1),2),RIGHT(_xlfn.CONCAT("00",ROW()-2),3))</f>
        <v>2603036</v>
      </c>
      <c r="B38" s="6" t="s">
        <v>33</v>
      </c>
      <c r="C38" s="7" t="s">
        <v>34</v>
      </c>
      <c r="D38" s="7">
        <v>2026</v>
      </c>
      <c r="E38" s="7" t="s">
        <v>22</v>
      </c>
      <c r="F38" s="7" t="str">
        <f>_xlfn.CONCAT("DIBIMP",RIGHT(_xlfn.CONCAT("000",Tabla2[[#This Row],[Número]]),4))</f>
        <v>DIBIMP0008</v>
      </c>
      <c r="G38" s="7">
        <v>8</v>
      </c>
      <c r="H38" s="3" t="s">
        <v>23</v>
      </c>
      <c r="I38" s="3" t="s">
        <v>100</v>
      </c>
      <c r="J38" s="3" t="s">
        <v>102</v>
      </c>
      <c r="K38" s="3" t="s">
        <v>36</v>
      </c>
      <c r="L38" s="3"/>
      <c r="M38" s="8"/>
      <c r="N38" s="8" t="s">
        <v>37</v>
      </c>
      <c r="O38" s="21">
        <v>47</v>
      </c>
      <c r="P38" s="9">
        <v>0.75</v>
      </c>
      <c r="Q38" s="14">
        <f>Tabla2[[#This Row],[Costo]]/1.18</f>
        <v>0.63559322033898313</v>
      </c>
      <c r="R38" s="10">
        <f>Tabla2[[#This Row],[Cantidad]]*Tabla2[[#This Row],[Costo sin IGV]]</f>
        <v>29.872881355932208</v>
      </c>
      <c r="S38" s="10">
        <f t="shared" si="1"/>
        <v>35.25</v>
      </c>
      <c r="T38" s="2"/>
    </row>
    <row r="39" spans="1:20">
      <c r="A39" s="6" t="str">
        <f>_xlfn.CONCAT(RIGHT(Tabla2[[#This Row],[Año]],2),RIGHT(_xlfn.CONCAT("0",$E$1),2),RIGHT(_xlfn.CONCAT("00",ROW()-2),3))</f>
        <v>2603037</v>
      </c>
      <c r="B39" s="6" t="s">
        <v>20</v>
      </c>
      <c r="C39" s="7" t="s">
        <v>21</v>
      </c>
      <c r="D39" s="7">
        <v>2026</v>
      </c>
      <c r="E39" s="7" t="s">
        <v>22</v>
      </c>
      <c r="F39" s="7" t="str">
        <f>_xlfn.CONCAT("DIBIMP",RIGHT(_xlfn.CONCAT("000",Tabla2[[#This Row],[Número]]),4))</f>
        <v>DIBIMP0043</v>
      </c>
      <c r="G39" s="7">
        <v>43</v>
      </c>
      <c r="H39" s="3" t="s">
        <v>23</v>
      </c>
      <c r="I39" s="3" t="s">
        <v>100</v>
      </c>
      <c r="J39" s="3" t="s">
        <v>103</v>
      </c>
      <c r="K39" s="3" t="s">
        <v>51</v>
      </c>
      <c r="L39" s="3"/>
      <c r="M39" s="7">
        <v>1143212001</v>
      </c>
      <c r="N39" s="6" t="s">
        <v>52</v>
      </c>
      <c r="O39" s="21"/>
      <c r="P39" s="9">
        <v>0.75</v>
      </c>
      <c r="Q39" s="14">
        <f>Tabla2[[#This Row],[Costo]]/1.18</f>
        <v>0.63559322033898313</v>
      </c>
      <c r="R39" s="10">
        <f>Tabla2[[#This Row],[Cantidad]]*Tabla2[[#This Row],[Costo sin IGV]]</f>
        <v>0</v>
      </c>
      <c r="S39" s="10">
        <f t="shared" si="1"/>
        <v>0</v>
      </c>
    </row>
    <row r="40" spans="1:20">
      <c r="A40" s="6" t="str">
        <f>_xlfn.CONCAT(RIGHT(Tabla2[[#This Row],[Año]],2),RIGHT(_xlfn.CONCAT("0",$E$1),2),RIGHT(_xlfn.CONCAT("00",ROW()-2),3))</f>
        <v>2603038</v>
      </c>
      <c r="B40" s="6" t="s">
        <v>20</v>
      </c>
      <c r="C40" s="7" t="s">
        <v>21</v>
      </c>
      <c r="D40" s="7">
        <v>2026</v>
      </c>
      <c r="E40" s="7" t="s">
        <v>22</v>
      </c>
      <c r="F40" s="7" t="str">
        <f>_xlfn.CONCAT("DIBIMP",RIGHT(_xlfn.CONCAT("000",Tabla2[[#This Row],[Número]]),4))</f>
        <v>DIBIMP0044</v>
      </c>
      <c r="G40" s="7">
        <v>44</v>
      </c>
      <c r="H40" s="3" t="s">
        <v>23</v>
      </c>
      <c r="I40" s="3" t="s">
        <v>100</v>
      </c>
      <c r="J40" s="3" t="s">
        <v>104</v>
      </c>
      <c r="K40" s="3" t="s">
        <v>48</v>
      </c>
      <c r="L40" s="3"/>
      <c r="M40" s="7">
        <v>1145010006</v>
      </c>
      <c r="N40" s="7" t="s">
        <v>49</v>
      </c>
      <c r="O40" s="21"/>
      <c r="P40" s="9">
        <v>0.75</v>
      </c>
      <c r="Q40" s="14">
        <f>Tabla2[[#This Row],[Costo]]/1.18</f>
        <v>0.63559322033898313</v>
      </c>
      <c r="R40" s="10">
        <f>Tabla2[[#This Row],[Cantidad]]*Tabla2[[#This Row],[Costo sin IGV]]</f>
        <v>0</v>
      </c>
      <c r="S40" s="10">
        <f t="shared" si="1"/>
        <v>0</v>
      </c>
    </row>
    <row r="41" spans="1:20">
      <c r="A41" s="6" t="str">
        <f>_xlfn.CONCAT(RIGHT(Tabla2[[#This Row],[Año]],2),RIGHT(_xlfn.CONCAT("0",$E$1),2),RIGHT(_xlfn.CONCAT("00",ROW()-2),3))</f>
        <v>2603039</v>
      </c>
      <c r="B41" s="6" t="s">
        <v>33</v>
      </c>
      <c r="C41" s="7" t="s">
        <v>34</v>
      </c>
      <c r="D41" s="7">
        <v>2026</v>
      </c>
      <c r="E41" s="7" t="s">
        <v>22</v>
      </c>
      <c r="F41" s="7" t="str">
        <f>_xlfn.CONCAT("DIBIMP",RIGHT(_xlfn.CONCAT("000",Tabla2[[#This Row],[Número]]),4))</f>
        <v>DIBIMP0078</v>
      </c>
      <c r="G41" s="7">
        <v>78</v>
      </c>
      <c r="H41" s="3" t="s">
        <v>23</v>
      </c>
      <c r="I41" s="3" t="s">
        <v>105</v>
      </c>
      <c r="J41" s="3" t="s">
        <v>106</v>
      </c>
      <c r="K41" s="3" t="s">
        <v>51</v>
      </c>
      <c r="L41" s="3"/>
      <c r="M41" s="8"/>
      <c r="N41" s="8" t="s">
        <v>37</v>
      </c>
      <c r="O41" s="21"/>
      <c r="P41" s="9">
        <v>0.75</v>
      </c>
      <c r="Q41" s="14">
        <f>Tabla2[[#This Row],[Costo]]/1.18</f>
        <v>0.63559322033898313</v>
      </c>
      <c r="R41" s="10">
        <f>Tabla2[[#This Row],[Cantidad]]*Tabla2[[#This Row],[Costo sin IGV]]</f>
        <v>0</v>
      </c>
      <c r="S41" s="10">
        <f t="shared" si="1"/>
        <v>0</v>
      </c>
    </row>
    <row r="42" spans="1:20">
      <c r="A42" s="6" t="str">
        <f>_xlfn.CONCAT(RIGHT(Tabla2[[#This Row],[Año]],2),RIGHT(_xlfn.CONCAT("0",$E$1),2),RIGHT(_xlfn.CONCAT("00",ROW()-2),3))</f>
        <v>2603040</v>
      </c>
      <c r="B42" s="6" t="s">
        <v>33</v>
      </c>
      <c r="C42" s="7" t="s">
        <v>34</v>
      </c>
      <c r="D42" s="7">
        <v>2026</v>
      </c>
      <c r="E42" s="7" t="s">
        <v>22</v>
      </c>
      <c r="F42" s="7" t="str">
        <f>_xlfn.CONCAT("DIBIMP",RIGHT(_xlfn.CONCAT("000",Tabla2[[#This Row],[Número]]),4))</f>
        <v>DIBIMP0045</v>
      </c>
      <c r="G42" s="7">
        <v>45</v>
      </c>
      <c r="H42" s="3" t="s">
        <v>107</v>
      </c>
      <c r="I42" s="3" t="s">
        <v>108</v>
      </c>
      <c r="J42" s="3" t="s">
        <v>109</v>
      </c>
      <c r="K42" s="3" t="s">
        <v>36</v>
      </c>
      <c r="L42" s="3" t="s">
        <v>110</v>
      </c>
      <c r="M42" s="8">
        <v>140102</v>
      </c>
      <c r="N42" s="8" t="s">
        <v>37</v>
      </c>
      <c r="O42" s="21"/>
      <c r="P42" s="9">
        <v>0.12</v>
      </c>
      <c r="Q42" s="14">
        <f>Tabla2[[#This Row],[Costo]]/1.18</f>
        <v>0.10169491525423729</v>
      </c>
      <c r="R42" s="10">
        <f>Tabla2[[#This Row],[Cantidad]]*Tabla2[[#This Row],[Costo sin IGV]]</f>
        <v>0</v>
      </c>
      <c r="S42" s="10">
        <f t="shared" si="1"/>
        <v>0</v>
      </c>
    </row>
    <row r="43" spans="1:20">
      <c r="A43" s="6" t="str">
        <f>_xlfn.CONCAT(RIGHT(Tabla2[[#This Row],[Año]],2),RIGHT(_xlfn.CONCAT("0",$E$1),2),RIGHT(_xlfn.CONCAT("00",ROW()-2),3))</f>
        <v>2603041</v>
      </c>
      <c r="B43" s="6" t="s">
        <v>33</v>
      </c>
      <c r="C43" s="6" t="s">
        <v>34</v>
      </c>
      <c r="D43" s="7">
        <v>2026</v>
      </c>
      <c r="E43" s="7" t="s">
        <v>22</v>
      </c>
      <c r="F43" s="7" t="str">
        <f>_xlfn.CONCAT("DIBIMP",RIGHT(_xlfn.CONCAT("000",Tabla2[[#This Row],[Número]]),4))</f>
        <v>DIBIMP0036</v>
      </c>
      <c r="G43" s="7">
        <v>36</v>
      </c>
      <c r="H43" s="3" t="s">
        <v>107</v>
      </c>
      <c r="I43" s="3" t="s">
        <v>111</v>
      </c>
      <c r="J43" s="3" t="s">
        <v>112</v>
      </c>
      <c r="K43" s="3" t="s">
        <v>51</v>
      </c>
      <c r="L43" s="3"/>
      <c r="M43" s="6">
        <v>180401</v>
      </c>
      <c r="N43" s="6" t="s">
        <v>37</v>
      </c>
      <c r="O43" s="21"/>
      <c r="P43" s="9">
        <v>0.12</v>
      </c>
      <c r="Q43" s="14">
        <f>Tabla2[[#This Row],[Costo]]/1.18</f>
        <v>0.10169491525423729</v>
      </c>
      <c r="R43" s="10">
        <f>Tabla2[[#This Row],[Cantidad]]*Tabla2[[#This Row],[Costo sin IGV]]</f>
        <v>0</v>
      </c>
      <c r="S43" s="10">
        <f t="shared" si="1"/>
        <v>0</v>
      </c>
    </row>
    <row r="44" spans="1:20">
      <c r="A44" s="6" t="str">
        <f>_xlfn.CONCAT(RIGHT(Tabla2[[#This Row],[Año]],2),RIGHT(_xlfn.CONCAT("0",$E$1),2),RIGHT(_xlfn.CONCAT("00",ROW()-2),3))</f>
        <v>2603042</v>
      </c>
      <c r="B44" s="6" t="s">
        <v>33</v>
      </c>
      <c r="C44" s="7" t="s">
        <v>34</v>
      </c>
      <c r="D44" s="7">
        <v>2026</v>
      </c>
      <c r="E44" s="7" t="s">
        <v>22</v>
      </c>
      <c r="F44" s="7" t="str">
        <f>_xlfn.CONCAT("DIBIMP",RIGHT(_xlfn.CONCAT("000",Tabla2[[#This Row],[Número]]),4))</f>
        <v>DIBIMP0047</v>
      </c>
      <c r="G44" s="7">
        <v>47</v>
      </c>
      <c r="H44" s="3" t="s">
        <v>107</v>
      </c>
      <c r="I44" s="3" t="s">
        <v>113</v>
      </c>
      <c r="J44" s="3" t="s">
        <v>114</v>
      </c>
      <c r="K44" s="3" t="s">
        <v>36</v>
      </c>
      <c r="L44" s="3" t="s">
        <v>115</v>
      </c>
      <c r="M44" s="6">
        <v>130203</v>
      </c>
      <c r="N44" s="31" t="s">
        <v>37</v>
      </c>
      <c r="O44" s="21"/>
      <c r="P44" s="23">
        <v>0.12</v>
      </c>
      <c r="Q44" s="14">
        <f>Tabla2[[#This Row],[Costo]]/1.18</f>
        <v>0.10169491525423729</v>
      </c>
      <c r="R44" s="10">
        <f>Tabla2[[#This Row],[Cantidad]]*Tabla2[[#This Row],[Costo sin IGV]]</f>
        <v>0</v>
      </c>
      <c r="S44" s="10">
        <f t="shared" si="1"/>
        <v>0</v>
      </c>
    </row>
    <row r="45" spans="1:20">
      <c r="A45" s="4" t="str">
        <f>_xlfn.CONCAT(RIGHT(Tabla2[[#This Row],[Año]],2),RIGHT(_xlfn.CONCAT("0",$E$1),2),RIGHT(_xlfn.CONCAT("00",ROW()-2),3))</f>
        <v>2603043</v>
      </c>
      <c r="B45" s="4" t="s">
        <v>116</v>
      </c>
      <c r="C45" s="7" t="s">
        <v>117</v>
      </c>
      <c r="D45" s="7">
        <v>2026</v>
      </c>
      <c r="E45" s="7" t="s">
        <v>22</v>
      </c>
      <c r="F45" s="7" t="str">
        <f>_xlfn.CONCAT("DIBIMP",RIGHT(_xlfn.CONCAT("000",Tabla2[[#This Row],[Número]]),4))</f>
        <v>DIBIMP0065</v>
      </c>
      <c r="G45" s="7">
        <v>65</v>
      </c>
      <c r="H45" s="7" t="s">
        <v>94</v>
      </c>
      <c r="I45" s="7" t="s">
        <v>118</v>
      </c>
      <c r="J45" s="4" t="s">
        <v>119</v>
      </c>
      <c r="K45" s="4" t="s">
        <v>36</v>
      </c>
      <c r="L45" s="4" t="s">
        <v>120</v>
      </c>
      <c r="M45" s="4"/>
      <c r="N45" s="22" t="s">
        <v>121</v>
      </c>
      <c r="O45" s="21">
        <v>38</v>
      </c>
      <c r="P45" s="23">
        <v>0.75</v>
      </c>
      <c r="Q45" s="18">
        <f>Tabla2[[#This Row],[Costo]]/1.18</f>
        <v>0.63559322033898313</v>
      </c>
      <c r="R45" s="19">
        <f>Tabla2[[#This Row],[Cantidad]]*Tabla2[[#This Row],[Costo sin IGV]]</f>
        <v>24.15254237288136</v>
      </c>
      <c r="S45" s="19">
        <f t="shared" si="1"/>
        <v>28.5</v>
      </c>
    </row>
    <row r="46" spans="1:20">
      <c r="A46" s="4" t="str">
        <f>_xlfn.CONCAT(RIGHT(Tabla2[[#This Row],[Año]],2),RIGHT(_xlfn.CONCAT("0",$E$1),2),RIGHT(_xlfn.CONCAT("00",ROW()-2),3))</f>
        <v>2603044</v>
      </c>
      <c r="B46" s="4" t="s">
        <v>20</v>
      </c>
      <c r="C46" s="7" t="s">
        <v>21</v>
      </c>
      <c r="D46" s="7">
        <v>2026</v>
      </c>
      <c r="E46" s="7" t="s">
        <v>22</v>
      </c>
      <c r="F46" s="7" t="str">
        <f>_xlfn.CONCAT("DIBIMP",RIGHT(_xlfn.CONCAT("000",Tabla2[[#This Row],[Número]]),4))</f>
        <v>DIBIMP0089</v>
      </c>
      <c r="G46" s="7">
        <v>89</v>
      </c>
      <c r="H46" s="7" t="s">
        <v>23</v>
      </c>
      <c r="I46" s="7" t="s">
        <v>122</v>
      </c>
      <c r="J46" s="4" t="s">
        <v>123</v>
      </c>
      <c r="K46" s="3" t="s">
        <v>51</v>
      </c>
      <c r="L46" s="3"/>
      <c r="M46" s="7">
        <v>1143212001</v>
      </c>
      <c r="N46" s="6" t="s">
        <v>52</v>
      </c>
      <c r="O46" s="21">
        <v>277</v>
      </c>
      <c r="P46" s="23">
        <v>0.75</v>
      </c>
      <c r="Q46" s="18">
        <f>Tabla2[[#This Row],[Costo]]/1.18</f>
        <v>0.63559322033898313</v>
      </c>
      <c r="R46" s="19">
        <f>Tabla2[[#This Row],[Cantidad]]*Tabla2[[#This Row],[Costo sin IGV]]</f>
        <v>176.05932203389833</v>
      </c>
      <c r="S46" s="19">
        <f>O46*P46</f>
        <v>207.75</v>
      </c>
    </row>
    <row r="47" spans="1:20">
      <c r="A47" s="4" t="str">
        <f>_xlfn.CONCAT(RIGHT(Tabla2[[#This Row],[Año]],2),RIGHT(_xlfn.CONCAT("0",$E$1),2),RIGHT(_xlfn.CONCAT("00",ROW()-2),3))</f>
        <v>2603045</v>
      </c>
      <c r="B47" s="4" t="s">
        <v>20</v>
      </c>
      <c r="C47" s="7" t="s">
        <v>21</v>
      </c>
      <c r="D47" s="7">
        <v>2026</v>
      </c>
      <c r="E47" s="7" t="s">
        <v>22</v>
      </c>
      <c r="F47" s="7" t="str">
        <f>_xlfn.CONCAT("DIBIMP",RIGHT(_xlfn.CONCAT("000",Tabla2[[#This Row],[Número]]),4))</f>
        <v>DIBIMP0029</v>
      </c>
      <c r="G47" s="7">
        <v>29</v>
      </c>
      <c r="H47" s="7" t="s">
        <v>23</v>
      </c>
      <c r="I47" s="7" t="s">
        <v>89</v>
      </c>
      <c r="J47" s="4" t="s">
        <v>124</v>
      </c>
      <c r="K47" s="3" t="s">
        <v>51</v>
      </c>
      <c r="L47" s="3" t="s">
        <v>125</v>
      </c>
      <c r="M47" s="7">
        <v>1143212001</v>
      </c>
      <c r="N47" s="6" t="s">
        <v>52</v>
      </c>
      <c r="O47" s="21"/>
      <c r="P47" s="23">
        <v>0.75</v>
      </c>
      <c r="Q47" s="18">
        <f>Tabla2[[#This Row],[Costo]]/1.18</f>
        <v>0.63559322033898313</v>
      </c>
      <c r="R47" s="19">
        <f>Tabla2[[#This Row],[Cantidad]]*Tabla2[[#This Row],[Costo sin IGV]]</f>
        <v>0</v>
      </c>
      <c r="S47" s="19">
        <f>O47*P47</f>
        <v>0</v>
      </c>
    </row>
    <row r="48" spans="1:20">
      <c r="A48" s="4" t="str">
        <f>_xlfn.CONCAT(RIGHT(Tabla2[[#This Row],[Año]],2),RIGHT(_xlfn.CONCAT("0",$E$1),2),RIGHT(_xlfn.CONCAT("00",ROW()-2),3))</f>
        <v>2603046</v>
      </c>
      <c r="B48" s="4" t="s">
        <v>20</v>
      </c>
      <c r="C48" s="7" t="s">
        <v>21</v>
      </c>
      <c r="D48" s="7">
        <v>2026</v>
      </c>
      <c r="E48" s="7" t="s">
        <v>22</v>
      </c>
      <c r="F48" s="7" t="str">
        <f>_xlfn.CONCAT("DIBIMP",RIGHT(_xlfn.CONCAT("000",Tabla2[[#This Row],[Número]]),4))</f>
        <v>DIBIMP0092</v>
      </c>
      <c r="G48" s="7">
        <v>92</v>
      </c>
      <c r="H48" s="7" t="s">
        <v>38</v>
      </c>
      <c r="I48" s="7" t="s">
        <v>126</v>
      </c>
      <c r="J48" s="4" t="s">
        <v>127</v>
      </c>
      <c r="K48" s="3" t="s">
        <v>51</v>
      </c>
      <c r="L48" s="3"/>
      <c r="M48" s="4"/>
      <c r="N48" s="6" t="s">
        <v>52</v>
      </c>
      <c r="O48" s="21">
        <v>864</v>
      </c>
      <c r="P48" s="23">
        <v>5.1999999999999998E-2</v>
      </c>
      <c r="Q48" s="18">
        <f>Tabla2[[#This Row],[Costo]]/1.18</f>
        <v>4.4067796610169491E-2</v>
      </c>
      <c r="R48" s="19">
        <f>Tabla2[[#This Row],[Cantidad]]*Tabla2[[#This Row],[Costo sin IGV]]</f>
        <v>38.074576271186437</v>
      </c>
      <c r="S48" s="19">
        <f>O48*P48</f>
        <v>44.927999999999997</v>
      </c>
    </row>
    <row r="49" spans="1:19">
      <c r="A49" s="4" t="str">
        <f>_xlfn.CONCAT(RIGHT(Tabla2[[#This Row],[Año]],2),RIGHT(_xlfn.CONCAT("0",$E$1),2),RIGHT(_xlfn.CONCAT("00",ROW()-2),3))</f>
        <v>2603047</v>
      </c>
      <c r="B49" s="4" t="s">
        <v>20</v>
      </c>
      <c r="C49" s="7" t="s">
        <v>21</v>
      </c>
      <c r="D49" s="7">
        <v>2026</v>
      </c>
      <c r="E49" s="7" t="s">
        <v>22</v>
      </c>
      <c r="F49" s="7" t="str">
        <f>_xlfn.CONCAT("DIBIMP",RIGHT(_xlfn.CONCAT("000",Tabla2[[#This Row],[Número]]),4))</f>
        <v>DIBIMP0092</v>
      </c>
      <c r="G49" s="7">
        <v>92</v>
      </c>
      <c r="H49" s="7" t="s">
        <v>38</v>
      </c>
      <c r="I49" s="7" t="s">
        <v>126</v>
      </c>
      <c r="J49" s="4" t="s">
        <v>127</v>
      </c>
      <c r="K49" s="3" t="s">
        <v>51</v>
      </c>
      <c r="L49" s="3"/>
      <c r="M49" s="4"/>
      <c r="N49" s="6" t="s">
        <v>52</v>
      </c>
      <c r="O49" s="21">
        <v>433</v>
      </c>
      <c r="P49" s="23">
        <v>0.6</v>
      </c>
      <c r="Q49" s="18">
        <f>Tabla2[[#This Row],[Costo]]/1.18</f>
        <v>0.50847457627118642</v>
      </c>
      <c r="R49" s="19">
        <f>Tabla2[[#This Row],[Cantidad]]*Tabla2[[#This Row],[Costo sin IGV]]</f>
        <v>220.16949152542372</v>
      </c>
      <c r="S49" s="19">
        <f>O49*P49</f>
        <v>259.8</v>
      </c>
    </row>
    <row r="50" spans="1:19">
      <c r="A50" s="4" t="str">
        <f>_xlfn.CONCAT(RIGHT(Tabla2[[#This Row],[Año]],2),RIGHT(_xlfn.CONCAT("0",$E$1),2),RIGHT(_xlfn.CONCAT("00",ROW()-2),3))</f>
        <v>2603048</v>
      </c>
      <c r="B50" s="4" t="s">
        <v>20</v>
      </c>
      <c r="C50" s="7" t="s">
        <v>21</v>
      </c>
      <c r="D50" s="7">
        <v>2026</v>
      </c>
      <c r="E50" s="7" t="s">
        <v>22</v>
      </c>
      <c r="F50" s="7" t="str">
        <f>_xlfn.CONCAT("DIBIMP",RIGHT(_xlfn.CONCAT("000",Tabla2[[#This Row],[Número]]),4))</f>
        <v>DIBIMP0095</v>
      </c>
      <c r="G50" s="7">
        <v>95</v>
      </c>
      <c r="H50" s="7" t="s">
        <v>38</v>
      </c>
      <c r="I50" s="7" t="s">
        <v>128</v>
      </c>
      <c r="J50" s="4" t="s">
        <v>129</v>
      </c>
      <c r="K50" s="3" t="s">
        <v>51</v>
      </c>
      <c r="L50" s="3"/>
      <c r="M50" s="4"/>
      <c r="N50" s="6" t="s">
        <v>52</v>
      </c>
      <c r="O50" s="21">
        <v>802</v>
      </c>
      <c r="P50" s="23">
        <v>5.1999999999999998E-2</v>
      </c>
      <c r="Q50" s="18">
        <f>Tabla2[[#This Row],[Costo]]/1.18</f>
        <v>4.4067796610169491E-2</v>
      </c>
      <c r="R50" s="19">
        <f>Tabla2[[#This Row],[Cantidad]]*Tabla2[[#This Row],[Costo sin IGV]]</f>
        <v>35.342372881355935</v>
      </c>
      <c r="S50" s="19">
        <f>O50*P50</f>
        <v>41.704000000000001</v>
      </c>
    </row>
    <row r="51" spans="1:19">
      <c r="A51" s="4" t="str">
        <f>_xlfn.CONCAT(RIGHT(Tabla2[[#This Row],[Año]],2),RIGHT(_xlfn.CONCAT("0",$E$1),2),RIGHT(_xlfn.CONCAT("00",ROW()-2),3))</f>
        <v>2603049</v>
      </c>
      <c r="B51" s="4" t="s">
        <v>20</v>
      </c>
      <c r="C51" s="7" t="s">
        <v>21</v>
      </c>
      <c r="D51" s="7">
        <v>2026</v>
      </c>
      <c r="E51" s="7" t="s">
        <v>22</v>
      </c>
      <c r="F51" s="7" t="str">
        <f>_xlfn.CONCAT("DIBIMP",RIGHT(_xlfn.CONCAT("000",Tabla2[[#This Row],[Número]]),4))</f>
        <v>DIBIMP0095</v>
      </c>
      <c r="G51" s="7">
        <v>95</v>
      </c>
      <c r="H51" s="7" t="s">
        <v>38</v>
      </c>
      <c r="I51" s="7" t="s">
        <v>128</v>
      </c>
      <c r="J51" s="4" t="s">
        <v>129</v>
      </c>
      <c r="K51" s="3" t="s">
        <v>51</v>
      </c>
      <c r="L51" s="3"/>
      <c r="M51" s="4"/>
      <c r="N51" s="6" t="s">
        <v>52</v>
      </c>
      <c r="O51" s="21">
        <v>1858</v>
      </c>
      <c r="P51" s="23">
        <v>0.6</v>
      </c>
      <c r="Q51" s="18">
        <f>Tabla2[[#This Row],[Costo]]/1.18</f>
        <v>0.50847457627118642</v>
      </c>
      <c r="R51" s="19">
        <f>Tabla2[[#This Row],[Cantidad]]*Tabla2[[#This Row],[Costo sin IGV]]</f>
        <v>944.74576271186436</v>
      </c>
      <c r="S51" s="19">
        <f>O51*P51</f>
        <v>1114.8</v>
      </c>
    </row>
    <row r="52" spans="1:19">
      <c r="A52" s="4" t="s">
        <v>19</v>
      </c>
      <c r="B52" s="4">
        <f>SUBTOTAL(103,Tabla2[Empresa])</f>
        <v>49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11">
        <f>SUBTOTAL(109,O3:O51)</f>
        <v>54860</v>
      </c>
      <c r="P52" s="4"/>
      <c r="Q52" s="4"/>
      <c r="R52" s="4"/>
      <c r="S52" s="12">
        <f>SUBTOTAL(109,Tabla2[Total])</f>
        <v>4832.2489999999998</v>
      </c>
    </row>
    <row r="53" spans="1:19" ht="15.75" thickBot="1">
      <c r="S53" s="24"/>
    </row>
    <row r="54" spans="1:19" ht="15.75" thickTop="1">
      <c r="S54" s="25"/>
    </row>
    <row r="55" spans="1:19">
      <c r="S55" s="25"/>
    </row>
    <row r="56" spans="1:19">
      <c r="S56" s="25"/>
    </row>
    <row r="57" spans="1:19">
      <c r="S57" s="25"/>
    </row>
    <row r="58" spans="1:19">
      <c r="S58" s="25"/>
    </row>
    <row r="59" spans="1:19">
      <c r="S59" s="25"/>
    </row>
    <row r="60" spans="1:19">
      <c r="S60" s="25"/>
    </row>
    <row r="61" spans="1:19">
      <c r="S61" s="25"/>
    </row>
    <row r="62" spans="1:19">
      <c r="S62" s="25"/>
    </row>
    <row r="63" spans="1:19">
      <c r="S63" s="26"/>
    </row>
    <row r="64" spans="1:19">
      <c r="S64" s="26"/>
    </row>
    <row r="65" spans="19:19">
      <c r="S65" s="26"/>
    </row>
  </sheetData>
  <protectedRanges>
    <protectedRange algorithmName="SHA-512" hashValue="dafNt2XhyEOcB9vtKOCpxMePbW/5QYM5nAtxuT1qrVEAtueqj3yXLRT+uSYsO2COgq/1MJdkOd6k8bdz3pV2Bw==" saltValue="JIG0LZQHtFIcgy06xgbUKw==" spinCount="100000" sqref="P3:S51" name="Rango2"/>
    <protectedRange algorithmName="SHA-512" hashValue="8mm8KCAugD+NItm7sNZNqINUPOJDYWWIhNvYRuvElhByaCvRVdR0SSf5lt8v3cZ++he1Ri3EAOHd3Wvzgh2DhQ==" saltValue="cErQkOM3oqVp3EhXjpFlKw==" spinCount="100000" sqref="A3:N51" name="Rango1"/>
  </protectedRanges>
  <phoneticPr fontId="1" type="noConversion"/>
  <conditionalFormatting sqref="S53">
    <cfRule type="cellIs" dxfId="45" priority="1" operator="notEqual">
      <formula>$S$52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3B1B82-D742-42A2-9E66-85288734FAEB}">
          <x14:formula1>
            <xm:f>Listas!$B$3:$B$10</xm:f>
          </x14:formula1>
          <xm:sqref>C3:C51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AFA8-6F16-4AFC-95EF-9CF35E2E1670}">
  <dimension ref="A1:M48"/>
  <sheetViews>
    <sheetView showGridLines="0" tabSelected="1" workbookViewId="0">
      <selection activeCell="E15" sqref="E15:E17"/>
    </sheetView>
  </sheetViews>
  <sheetFormatPr defaultColWidth="11.42578125" defaultRowHeight="15"/>
  <cols>
    <col min="1" max="1" width="20" bestFit="1" customWidth="1"/>
    <col min="2" max="2" width="13.85546875" bestFit="1" customWidth="1"/>
    <col min="3" max="3" width="16.140625" bestFit="1" customWidth="1"/>
    <col min="4" max="5" width="10.85546875" bestFit="1" customWidth="1"/>
    <col min="6" max="16" width="11" customWidth="1"/>
  </cols>
  <sheetData>
    <row r="1" spans="1:6" ht="24">
      <c r="A1" s="15" t="s">
        <v>130</v>
      </c>
    </row>
    <row r="2" spans="1:6">
      <c r="A2" s="16" t="s">
        <v>131</v>
      </c>
    </row>
    <row r="4" spans="1:6" ht="20.25" thickBot="1">
      <c r="A4" s="17" t="s">
        <v>132</v>
      </c>
      <c r="B4" s="17"/>
      <c r="C4" s="28"/>
      <c r="D4" s="28"/>
      <c r="E4" s="28"/>
      <c r="F4" s="28"/>
    </row>
    <row r="5" spans="1:6">
      <c r="A5" s="32" t="s">
        <v>133</v>
      </c>
      <c r="B5" s="33" t="s">
        <v>134</v>
      </c>
      <c r="C5" s="33" t="s">
        <v>135</v>
      </c>
      <c r="D5" s="33" t="s">
        <v>136</v>
      </c>
      <c r="E5" s="38" t="s">
        <v>137</v>
      </c>
      <c r="F5" s="38" t="s">
        <v>138</v>
      </c>
    </row>
    <row r="6" spans="1:6">
      <c r="A6" s="35" t="s">
        <v>21</v>
      </c>
      <c r="B6" s="36">
        <v>38649</v>
      </c>
      <c r="C6" s="34">
        <v>3215.2389830508473</v>
      </c>
      <c r="D6" s="34">
        <v>3793.982</v>
      </c>
      <c r="E6" s="39">
        <f>SUM(E7:E11)</f>
        <v>0</v>
      </c>
      <c r="F6" s="39">
        <f>SUM(F7:F13)</f>
        <v>38649</v>
      </c>
    </row>
    <row r="7" spans="1:6">
      <c r="A7" s="37">
        <v>4.4067796610169491E-2</v>
      </c>
      <c r="B7" s="36">
        <v>1666</v>
      </c>
      <c r="C7" s="34">
        <v>73.416949152542372</v>
      </c>
      <c r="D7" s="34">
        <v>86.632000000000005</v>
      </c>
      <c r="E7" s="36"/>
      <c r="F7" s="36">
        <f>B7-E7</f>
        <v>1666</v>
      </c>
    </row>
    <row r="8" spans="1:6">
      <c r="A8" s="37">
        <v>4.576271186440678E-2</v>
      </c>
      <c r="B8" s="36">
        <v>25230</v>
      </c>
      <c r="C8" s="34">
        <v>1154.593220338983</v>
      </c>
      <c r="D8" s="34">
        <v>1362.4199999999998</v>
      </c>
      <c r="E8" s="36"/>
      <c r="F8" s="36">
        <f t="shared" ref="F8:F13" si="0">B8-E8</f>
        <v>25230</v>
      </c>
    </row>
    <row r="9" spans="1:6">
      <c r="A9" s="37">
        <v>4.6610169491525424E-2</v>
      </c>
      <c r="B9" s="36">
        <v>7328</v>
      </c>
      <c r="C9" s="34">
        <v>341.5593220338983</v>
      </c>
      <c r="D9" s="34">
        <v>403.03999999999996</v>
      </c>
      <c r="E9" s="36"/>
      <c r="F9" s="36">
        <f t="shared" si="0"/>
        <v>7328</v>
      </c>
    </row>
    <row r="10" spans="1:6">
      <c r="A10" s="37">
        <v>6.7796610169491525E-2</v>
      </c>
      <c r="B10" s="36">
        <v>493</v>
      </c>
      <c r="C10" s="34">
        <v>33.423728813559322</v>
      </c>
      <c r="D10" s="34">
        <v>39.44</v>
      </c>
      <c r="E10" s="36"/>
      <c r="F10" s="36">
        <f t="shared" si="0"/>
        <v>493</v>
      </c>
    </row>
    <row r="11" spans="1:6">
      <c r="A11" s="37">
        <v>7.6271186440677971E-2</v>
      </c>
      <c r="B11" s="36">
        <v>1065</v>
      </c>
      <c r="C11" s="34">
        <v>81.228813559322035</v>
      </c>
      <c r="D11" s="34">
        <v>95.85</v>
      </c>
      <c r="E11" s="36"/>
      <c r="F11" s="36">
        <f t="shared" si="0"/>
        <v>1065</v>
      </c>
    </row>
    <row r="12" spans="1:6">
      <c r="A12" s="37">
        <v>0.50847457627118642</v>
      </c>
      <c r="B12" s="36">
        <v>2291</v>
      </c>
      <c r="C12" s="34">
        <v>1164.9152542372881</v>
      </c>
      <c r="D12" s="34">
        <v>1374.6</v>
      </c>
      <c r="E12" s="36"/>
      <c r="F12" s="36">
        <f t="shared" si="0"/>
        <v>2291</v>
      </c>
    </row>
    <row r="13" spans="1:6">
      <c r="A13" s="37">
        <v>0.63559322033898313</v>
      </c>
      <c r="B13" s="36">
        <v>576</v>
      </c>
      <c r="C13" s="34">
        <v>366.10169491525426</v>
      </c>
      <c r="D13" s="34">
        <v>432</v>
      </c>
      <c r="E13" s="36"/>
      <c r="F13" s="36">
        <f t="shared" si="0"/>
        <v>576</v>
      </c>
    </row>
    <row r="14" spans="1:6">
      <c r="A14" s="35" t="s">
        <v>34</v>
      </c>
      <c r="B14" s="36">
        <v>12239</v>
      </c>
      <c r="C14" s="34">
        <v>683.83898305084745</v>
      </c>
      <c r="D14" s="34">
        <v>796.43000000000006</v>
      </c>
      <c r="E14" s="39">
        <f>SUM(E15:E17)</f>
        <v>0</v>
      </c>
      <c r="F14" s="39">
        <f>SUM(F15:F17)</f>
        <v>12239</v>
      </c>
    </row>
    <row r="15" spans="1:6">
      <c r="A15" s="37">
        <v>4.6610169491525424E-2</v>
      </c>
      <c r="B15" s="36">
        <v>10772</v>
      </c>
      <c r="C15" s="34">
        <v>502.0847457627118</v>
      </c>
      <c r="D15" s="34">
        <v>592.46</v>
      </c>
      <c r="E15" s="36"/>
      <c r="F15" s="36">
        <f>B15-E15</f>
        <v>10772</v>
      </c>
    </row>
    <row r="16" spans="1:6">
      <c r="A16" s="37">
        <v>0.10169491525423729</v>
      </c>
      <c r="B16" s="36">
        <v>1406</v>
      </c>
      <c r="C16" s="34">
        <v>142.98305084745763</v>
      </c>
      <c r="D16" s="34">
        <v>168.72</v>
      </c>
      <c r="E16" s="36"/>
      <c r="F16" s="36">
        <f t="shared" ref="F16:F17" si="1">B16-E16</f>
        <v>1406</v>
      </c>
    </row>
    <row r="17" spans="1:8">
      <c r="A17" s="37">
        <v>0.63559322033898313</v>
      </c>
      <c r="B17" s="36">
        <v>61</v>
      </c>
      <c r="C17" s="34">
        <v>38.771186440677972</v>
      </c>
      <c r="D17" s="34">
        <v>35.25</v>
      </c>
      <c r="E17" s="36"/>
      <c r="F17" s="36">
        <f t="shared" si="1"/>
        <v>61</v>
      </c>
    </row>
    <row r="18" spans="1:8">
      <c r="A18" s="35" t="s">
        <v>69</v>
      </c>
      <c r="B18" s="36">
        <v>3033</v>
      </c>
      <c r="C18" s="34">
        <v>138.79830508474575</v>
      </c>
      <c r="D18" s="34">
        <v>163.78200000000001</v>
      </c>
      <c r="E18" s="39"/>
      <c r="F18" s="39"/>
    </row>
    <row r="19" spans="1:8">
      <c r="A19" s="37">
        <v>4.576271186440678E-2</v>
      </c>
      <c r="B19" s="36">
        <v>3033</v>
      </c>
      <c r="C19" s="34">
        <v>138.79830508474575</v>
      </c>
      <c r="D19" s="34">
        <v>163.78200000000001</v>
      </c>
      <c r="E19" s="36"/>
      <c r="F19" s="36"/>
    </row>
    <row r="20" spans="1:8">
      <c r="A20" s="35" t="s">
        <v>75</v>
      </c>
      <c r="B20" s="36">
        <v>901</v>
      </c>
      <c r="C20" s="34">
        <v>41.995762711864408</v>
      </c>
      <c r="D20" s="34">
        <v>49.555</v>
      </c>
      <c r="E20" s="39"/>
      <c r="F20" s="39"/>
    </row>
    <row r="21" spans="1:8">
      <c r="A21" s="37">
        <v>4.6610169491525424E-2</v>
      </c>
      <c r="B21" s="36">
        <v>901</v>
      </c>
      <c r="C21" s="34">
        <v>41.995762711864408</v>
      </c>
      <c r="D21" s="34">
        <v>49.555</v>
      </c>
      <c r="E21" s="36"/>
      <c r="F21" s="36"/>
    </row>
    <row r="22" spans="1:8">
      <c r="A22" s="35" t="s">
        <v>117</v>
      </c>
      <c r="B22" s="36">
        <v>38</v>
      </c>
      <c r="C22" s="34">
        <v>24.15254237288136</v>
      </c>
      <c r="D22" s="34">
        <v>28.5</v>
      </c>
      <c r="E22" s="39"/>
      <c r="F22" s="39"/>
    </row>
    <row r="23" spans="1:8">
      <c r="A23" s="37">
        <v>0.63559322033898313</v>
      </c>
      <c r="B23" s="36">
        <v>38</v>
      </c>
      <c r="C23" s="34">
        <v>24.15254237288136</v>
      </c>
      <c r="D23" s="34">
        <v>28.5</v>
      </c>
      <c r="E23" s="36"/>
      <c r="F23" s="36"/>
    </row>
    <row r="24" spans="1:8">
      <c r="A24" s="35" t="s">
        <v>139</v>
      </c>
      <c r="B24" s="36">
        <v>54860</v>
      </c>
      <c r="C24" s="34">
        <v>4104.0245762711866</v>
      </c>
      <c r="D24" s="34">
        <v>4832.2489999999998</v>
      </c>
      <c r="E24" s="40"/>
      <c r="F24" s="40"/>
    </row>
    <row r="28" spans="1:8" ht="20.25" thickBot="1">
      <c r="A28" s="20" t="s">
        <v>140</v>
      </c>
      <c r="B28" s="20"/>
      <c r="C28" s="20"/>
      <c r="D28" s="20"/>
      <c r="E28" s="20"/>
      <c r="F28" s="20"/>
      <c r="G28" s="20"/>
      <c r="H28" s="20"/>
    </row>
    <row r="29" spans="1:8">
      <c r="A29" s="32" t="s">
        <v>4</v>
      </c>
      <c r="B29" s="32" t="s">
        <v>5</v>
      </c>
      <c r="C29" s="32" t="s">
        <v>3</v>
      </c>
      <c r="D29" s="32" t="s">
        <v>14</v>
      </c>
      <c r="E29" s="33" t="s">
        <v>136</v>
      </c>
      <c r="F29" s="29" t="s">
        <v>1</v>
      </c>
      <c r="G29" s="38" t="s">
        <v>141</v>
      </c>
      <c r="H29" s="38" t="s">
        <v>142</v>
      </c>
    </row>
    <row r="30" spans="1:8">
      <c r="A30" s="33">
        <v>2026</v>
      </c>
      <c r="B30" s="33" t="s">
        <v>22</v>
      </c>
      <c r="C30" s="33" t="s">
        <v>117</v>
      </c>
      <c r="D30" s="33" t="s">
        <v>121</v>
      </c>
      <c r="E30" s="34">
        <v>28.5</v>
      </c>
      <c r="F30" s="27">
        <v>9880</v>
      </c>
      <c r="G30" s="33"/>
      <c r="H30" s="33" t="s">
        <v>143</v>
      </c>
    </row>
    <row r="31" spans="1:8">
      <c r="A31" s="33">
        <v>2026</v>
      </c>
      <c r="B31" s="33" t="s">
        <v>22</v>
      </c>
      <c r="C31" s="33" t="s">
        <v>75</v>
      </c>
      <c r="D31" s="33" t="s">
        <v>78</v>
      </c>
      <c r="E31" s="34">
        <v>49.555</v>
      </c>
      <c r="F31" s="27">
        <f>F30+1</f>
        <v>9881</v>
      </c>
      <c r="G31" s="33"/>
      <c r="H31" s="33" t="s">
        <v>144</v>
      </c>
    </row>
    <row r="32" spans="1:8">
      <c r="A32" s="33">
        <v>2026</v>
      </c>
      <c r="B32" s="33" t="s">
        <v>22</v>
      </c>
      <c r="C32" s="33" t="s">
        <v>21</v>
      </c>
      <c r="D32" s="33" t="s">
        <v>27</v>
      </c>
      <c r="E32" s="34">
        <v>194.1</v>
      </c>
      <c r="F32" s="27">
        <f t="shared" ref="F32:F47" si="2">F31+1</f>
        <v>9882</v>
      </c>
      <c r="G32" s="33"/>
      <c r="H32" s="33"/>
    </row>
    <row r="33" spans="1:13">
      <c r="A33" s="33">
        <v>2026</v>
      </c>
      <c r="B33" s="33" t="s">
        <v>22</v>
      </c>
      <c r="C33" s="33" t="s">
        <v>21</v>
      </c>
      <c r="D33" s="33" t="s">
        <v>32</v>
      </c>
      <c r="E33" s="34">
        <v>95.85</v>
      </c>
      <c r="F33" s="27">
        <f t="shared" si="2"/>
        <v>9883</v>
      </c>
      <c r="G33" s="33"/>
      <c r="H33" s="33"/>
    </row>
    <row r="34" spans="1:13">
      <c r="A34" s="33">
        <v>2026</v>
      </c>
      <c r="B34" s="33" t="s">
        <v>22</v>
      </c>
      <c r="C34" s="33" t="s">
        <v>21</v>
      </c>
      <c r="D34" s="33" t="s">
        <v>45</v>
      </c>
      <c r="E34" s="34">
        <v>244.31</v>
      </c>
      <c r="F34" s="27">
        <f t="shared" si="2"/>
        <v>9884</v>
      </c>
      <c r="G34" s="33"/>
      <c r="H34" s="33"/>
    </row>
    <row r="35" spans="1:13">
      <c r="A35" s="33">
        <v>2026</v>
      </c>
      <c r="B35" s="33" t="s">
        <v>22</v>
      </c>
      <c r="C35" s="33" t="s">
        <v>21</v>
      </c>
      <c r="D35" s="33" t="s">
        <v>49</v>
      </c>
      <c r="E35" s="34">
        <v>959.6880000000001</v>
      </c>
      <c r="F35" s="27">
        <f t="shared" si="2"/>
        <v>9885</v>
      </c>
      <c r="G35" s="33"/>
      <c r="H35" s="33"/>
    </row>
    <row r="36" spans="1:13">
      <c r="A36" s="33">
        <v>2026</v>
      </c>
      <c r="B36" s="33" t="s">
        <v>22</v>
      </c>
      <c r="C36" s="33" t="s">
        <v>21</v>
      </c>
      <c r="D36" s="33" t="s">
        <v>52</v>
      </c>
      <c r="E36" s="34">
        <v>1897.3019999999999</v>
      </c>
      <c r="F36" s="27">
        <f t="shared" si="2"/>
        <v>9886</v>
      </c>
      <c r="G36" s="33"/>
      <c r="H36" s="33"/>
    </row>
    <row r="37" spans="1:13">
      <c r="A37" s="33">
        <v>2026</v>
      </c>
      <c r="B37" s="33" t="s">
        <v>22</v>
      </c>
      <c r="C37" s="33" t="s">
        <v>21</v>
      </c>
      <c r="D37" s="33" t="s">
        <v>65</v>
      </c>
      <c r="E37" s="34">
        <v>402.73199999999997</v>
      </c>
      <c r="F37" s="27">
        <f t="shared" si="2"/>
        <v>9887</v>
      </c>
      <c r="G37" s="33"/>
      <c r="H37" s="33"/>
    </row>
    <row r="38" spans="1:13">
      <c r="A38" s="33">
        <v>2026</v>
      </c>
      <c r="B38" s="33" t="s">
        <v>22</v>
      </c>
      <c r="C38" s="33" t="s">
        <v>69</v>
      </c>
      <c r="D38" s="33" t="s">
        <v>72</v>
      </c>
      <c r="E38" s="34">
        <v>163.78200000000001</v>
      </c>
      <c r="F38" s="27">
        <f t="shared" si="2"/>
        <v>9888</v>
      </c>
      <c r="G38" s="33"/>
      <c r="H38" s="33" t="s">
        <v>145</v>
      </c>
      <c r="M38" s="27"/>
    </row>
    <row r="39" spans="1:13">
      <c r="A39" s="33">
        <v>2026</v>
      </c>
      <c r="B39" s="33" t="s">
        <v>22</v>
      </c>
      <c r="C39" s="33" t="s">
        <v>34</v>
      </c>
      <c r="D39" s="33" t="s">
        <v>37</v>
      </c>
      <c r="E39" s="34">
        <v>796.43000000000006</v>
      </c>
      <c r="F39" s="27">
        <f t="shared" si="2"/>
        <v>9889</v>
      </c>
      <c r="G39" s="33"/>
      <c r="H39" s="33" t="s">
        <v>146</v>
      </c>
      <c r="M39" s="27"/>
    </row>
    <row r="40" spans="1:13">
      <c r="A40" s="33" t="s">
        <v>139</v>
      </c>
      <c r="B40" s="33"/>
      <c r="C40" s="33"/>
      <c r="D40" s="33"/>
      <c r="E40" s="34">
        <v>4832.2490000000007</v>
      </c>
      <c r="F40" s="27">
        <f t="shared" si="2"/>
        <v>9890</v>
      </c>
      <c r="G40" s="41"/>
      <c r="H40" s="41"/>
    </row>
    <row r="41" spans="1:13">
      <c r="F41" s="27">
        <f t="shared" si="2"/>
        <v>9891</v>
      </c>
    </row>
    <row r="42" spans="1:13">
      <c r="F42" s="27">
        <f t="shared" si="2"/>
        <v>9892</v>
      </c>
    </row>
    <row r="43" spans="1:13">
      <c r="F43" s="27">
        <f t="shared" si="2"/>
        <v>9893</v>
      </c>
    </row>
    <row r="44" spans="1:13">
      <c r="F44" s="27">
        <f t="shared" si="2"/>
        <v>9894</v>
      </c>
    </row>
    <row r="45" spans="1:13">
      <c r="F45" s="27">
        <f t="shared" si="2"/>
        <v>9895</v>
      </c>
    </row>
    <row r="46" spans="1:13">
      <c r="F46" s="27">
        <f t="shared" si="2"/>
        <v>9896</v>
      </c>
    </row>
    <row r="47" spans="1:13">
      <c r="F47" s="27">
        <f t="shared" si="2"/>
        <v>9897</v>
      </c>
    </row>
    <row r="48" spans="1:13">
      <c r="F48" s="30"/>
    </row>
  </sheetData>
  <pageMargins left="0.7" right="0.7" top="0.75" bottom="0.75" header="0.3" footer="0.3"/>
  <pageSetup paperSize="9" orientation="portrait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ABD4-7482-4FF6-9B38-5377DCF7B975}">
  <dimension ref="A1:B11"/>
  <sheetViews>
    <sheetView showGridLines="0" workbookViewId="0">
      <selection activeCell="N20" sqref="N20"/>
    </sheetView>
  </sheetViews>
  <sheetFormatPr defaultColWidth="11.42578125" defaultRowHeight="15"/>
  <cols>
    <col min="2" max="2" width="16.7109375" bestFit="1" customWidth="1"/>
  </cols>
  <sheetData>
    <row r="1" spans="1:2" ht="20.25" thickBot="1">
      <c r="A1" s="5" t="s">
        <v>147</v>
      </c>
      <c r="B1" s="5"/>
    </row>
    <row r="2" spans="1:2" ht="15.75" thickTop="1">
      <c r="A2" s="4" t="s">
        <v>148</v>
      </c>
      <c r="B2" s="4" t="s">
        <v>149</v>
      </c>
    </row>
    <row r="3" spans="1:2">
      <c r="A3" s="4" t="s">
        <v>116</v>
      </c>
      <c r="B3" s="4" t="s">
        <v>117</v>
      </c>
    </row>
    <row r="4" spans="1:2">
      <c r="A4" s="4" t="s">
        <v>74</v>
      </c>
      <c r="B4" s="4" t="s">
        <v>75</v>
      </c>
    </row>
    <row r="5" spans="1:2">
      <c r="A5" s="4" t="s">
        <v>150</v>
      </c>
      <c r="B5" s="4" t="s">
        <v>151</v>
      </c>
    </row>
    <row r="6" spans="1:2">
      <c r="A6" s="4" t="s">
        <v>20</v>
      </c>
      <c r="B6" s="4" t="s">
        <v>21</v>
      </c>
    </row>
    <row r="7" spans="1:2">
      <c r="A7" s="4" t="s">
        <v>68</v>
      </c>
      <c r="B7" s="4" t="s">
        <v>69</v>
      </c>
    </row>
    <row r="8" spans="1:2">
      <c r="A8" s="4" t="s">
        <v>33</v>
      </c>
      <c r="B8" s="4" t="s">
        <v>34</v>
      </c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D7F7EA0FB0D1439D711508ED9B4FFF" ma:contentTypeVersion="10" ma:contentTypeDescription="Crear nuevo documento." ma:contentTypeScope="" ma:versionID="5bb41d3544765cbf4c712b9b8851122d">
  <xsd:schema xmlns:xsd="http://www.w3.org/2001/XMLSchema" xmlns:xs="http://www.w3.org/2001/XMLSchema" xmlns:p="http://schemas.microsoft.com/office/2006/metadata/properties" xmlns:ns3="c3badbf4-1994-41c0-98f0-6228cb92fd30" xmlns:ns4="b4c786fb-1c5e-4754-b4c6-d9d3433f929d" targetNamespace="http://schemas.microsoft.com/office/2006/metadata/properties" ma:root="true" ma:fieldsID="21f1de94e4d185c64ee464177f732a4f" ns3:_="" ns4:_="">
    <xsd:import namespace="c3badbf4-1994-41c0-98f0-6228cb92fd30"/>
    <xsd:import namespace="b4c786fb-1c5e-4754-b4c6-d9d3433f92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adbf4-1994-41c0-98f0-6228cb92f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786fb-1c5e-4754-b4c6-d9d3433f92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D0D75-DA58-45DE-AE6E-95B93A5A277B}"/>
</file>

<file path=customXml/itemProps2.xml><?xml version="1.0" encoding="utf-8"?>
<ds:datastoreItem xmlns:ds="http://schemas.openxmlformats.org/officeDocument/2006/customXml" ds:itemID="{96A58077-7E1D-4521-83A3-511DDA055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Muñoz</dc:creator>
  <cp:keywords/>
  <dc:description/>
  <cp:lastModifiedBy>Jonathan Muñoz (OSF-LIM)</cp:lastModifiedBy>
  <cp:revision/>
  <dcterms:created xsi:type="dcterms:W3CDTF">2020-01-07T20:57:42Z</dcterms:created>
  <dcterms:modified xsi:type="dcterms:W3CDTF">2026-04-02T22:02:46Z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0x01010034D7F7EA0FB0D1439D711508ED9B4FFF</vt:lpwstr>
  </property>
</Properties>
</file>