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799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A153" i="1" l="1"/>
  <c r="A122" i="1"/>
  <c r="A88" i="1"/>
  <c r="A53" i="1"/>
  <c r="A19" i="1"/>
  <c r="E86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E153" i="1" s="1"/>
  <c r="B137" i="1"/>
  <c r="E120" i="1"/>
  <c r="B120" i="1"/>
  <c r="E119" i="1"/>
  <c r="B119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112" i="1"/>
  <c r="B112" i="1"/>
  <c r="E111" i="1"/>
  <c r="B111" i="1"/>
  <c r="E110" i="1"/>
  <c r="B110" i="1"/>
  <c r="E109" i="1"/>
  <c r="E108" i="1"/>
  <c r="B108" i="1"/>
  <c r="E107" i="1"/>
  <c r="E106" i="1"/>
  <c r="B106" i="1"/>
  <c r="E105" i="1"/>
  <c r="E104" i="1"/>
  <c r="B104" i="1"/>
  <c r="B122" i="1" s="1"/>
  <c r="E85" i="1"/>
  <c r="E84" i="1"/>
  <c r="B84" i="1"/>
  <c r="E83" i="1"/>
  <c r="E82" i="1"/>
  <c r="B82" i="1"/>
  <c r="E81" i="1"/>
  <c r="B81" i="1"/>
  <c r="E80" i="1"/>
  <c r="B80" i="1"/>
  <c r="E79" i="1"/>
  <c r="B79" i="1"/>
  <c r="E78" i="1"/>
  <c r="B78" i="1"/>
  <c r="E77" i="1"/>
  <c r="B77" i="1"/>
  <c r="E76" i="1"/>
  <c r="B76" i="1"/>
  <c r="E75" i="1"/>
  <c r="B75" i="1"/>
  <c r="E74" i="1"/>
  <c r="B74" i="1"/>
  <c r="E73" i="1"/>
  <c r="B73" i="1"/>
  <c r="E72" i="1"/>
  <c r="B72" i="1"/>
  <c r="E71" i="1"/>
  <c r="B71" i="1"/>
  <c r="E51" i="1"/>
  <c r="B51" i="1"/>
  <c r="B50" i="1"/>
  <c r="E50" i="1" s="1"/>
  <c r="E49" i="1"/>
  <c r="B49" i="1"/>
  <c r="E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E19" i="1" s="1"/>
  <c r="B8" i="1"/>
  <c r="E7" i="1"/>
  <c r="B7" i="1"/>
  <c r="B19" i="1" l="1"/>
  <c r="B153" i="1"/>
  <c r="B53" i="1"/>
  <c r="B88" i="1"/>
  <c r="E122" i="1"/>
  <c r="E53" i="1"/>
  <c r="E88" i="1"/>
  <c r="H159" i="1" l="1"/>
</calcChain>
</file>

<file path=xl/sharedStrings.xml><?xml version="1.0" encoding="utf-8"?>
<sst xmlns="http://schemas.openxmlformats.org/spreadsheetml/2006/main" count="162" uniqueCount="107">
  <si>
    <t>BOXES</t>
  </si>
  <si>
    <t>WEIGHT</t>
  </si>
  <si>
    <t>DESCRIPCION / DESCRIPTION</t>
  </si>
  <si>
    <t>PACKS</t>
  </si>
  <si>
    <t>USD</t>
  </si>
  <si>
    <t>CREMA AJI TARI/HOT CREAM TARI (12 UNI/400 GRS)</t>
  </si>
  <si>
    <t>CREMA AJI TARI/HOT CREAM TARI (2 BOXES/24 UNI/85 GRS)</t>
  </si>
  <si>
    <t>CREMA HUANCAINA A LA CENA/HUANCAINA CREAM DINNER (12 UNI/450 GRS)</t>
  </si>
  <si>
    <t>CREMA HUANCAINA A LA CENA/HUANCAINA CREAM DINNER (24 UNI/90 GRS)</t>
  </si>
  <si>
    <t>SALSA DE ROCOTO A LA CENA/HOT PEPPER SAUCE (4 BOXES/12 UNI/100ml)</t>
  </si>
  <si>
    <t>SALSA DE AJI /HOT SAUCE DINNER A LA CENA (4 BOXES/12 UNI/100 CC)</t>
  </si>
  <si>
    <t>MAZAMORRA NEGRITA/POURPLE PORRIDGE POWDER (6 BAGS/24 UNI/170 GRS)</t>
  </si>
  <si>
    <t>ESENCIA DE VAINILA (12 PACKS/12 BOT/90 ML)</t>
  </si>
  <si>
    <t>ESENCIA DE VAINILA (12 UNI/1 LT)</t>
  </si>
  <si>
    <t>AJI PANCA SIBARITA/PEPPER HOT PANCA SIBARITA (6 PACKS/12 UNI/100 GRS)</t>
  </si>
  <si>
    <t>AJI AMARILLIN/PEPPER HOT AMARILLIN (1 PACK/12 UNI/350 GRS)</t>
  </si>
  <si>
    <t>TOTAL $</t>
  </si>
  <si>
    <t>ADEREZO PACHAMANCA 2 BANDERAS/ SEASSONNING (8 PACKS/6 UNI/300 GRS/BOX)</t>
  </si>
  <si>
    <t>ADEREZO POLLO A LA BRAZA 2 BANDERAS/DRESSING  CHICKEN (8 PACKS/6 UNI/300 GRS/BOX)</t>
  </si>
  <si>
    <t>AJINO SILLAO/AJINO SILLAO (1 BOX/24 UNI/350 ML)</t>
  </si>
  <si>
    <t>AJINO MOTO/MOTO AJINO (1 BAG/60 UNI/250 GRS)</t>
  </si>
  <si>
    <t>MACA AVENA/MACA OATS (3 BAGS/12 UNI/300 GRS/BOX)</t>
  </si>
  <si>
    <t>QUINUA AVENA /OATS QUINOA (3 PACKS/12 UNI/300 GRS/BOX)</t>
  </si>
  <si>
    <t xml:space="preserve">ACEITUNA/OLIVE  (12 UNI/20 ONZ/BOX)  </t>
  </si>
  <si>
    <t>ACEITUNA/OLIVE  (4 GLS/ 3.78 LTS/BOX)</t>
  </si>
  <si>
    <t>OLLUCO EN LATA/CANNED OLLOUCO (24 UNI/24 ONZ/BOX)</t>
  </si>
  <si>
    <t>AJI PANCA SECO DESPEPADO/PEPPER HOT DRIED (16.25 BAGS/6.5 KGS)</t>
  </si>
  <si>
    <t>ALGARROBINA PIURA (1 BOX/12 UNI/500 GRS)</t>
  </si>
  <si>
    <t>PAPA SECA NEGRA/BLACK DRY POTATO  (1 BAGS/15 KGS)</t>
  </si>
  <si>
    <t>WASSKA PISCO SOUR (1 BOX/36 UNI/125 GRS)</t>
  </si>
  <si>
    <t>FLAN UNIVERSAL VAINILLA/UNIVERSAL VANILLA FLAN (12 UNI/150 GRS/PACK)</t>
  </si>
  <si>
    <t>GELATINA UNIVERSAL FRESA/STRAWBERRY GELATIN  (1 BAG/12 UNI/150 GRS)</t>
  </si>
  <si>
    <t>GELATINA UNIVERSAL NARANJA/ ORANGE GELATIN  (1 BAG/12 UNI/150 GRS)</t>
  </si>
  <si>
    <t>GELATINA UNIVERSAL PIÑA/ PIÑA GELATIN (1 BAG/12 UNI/150 GRS)</t>
  </si>
  <si>
    <t>ARROZ/RICE (1 BAG X 50 KGS)</t>
  </si>
  <si>
    <t>VINAGRE VENTURO ROJO (12/1LT/BOX)</t>
  </si>
  <si>
    <t>JABON BOLIVAR/SOAP BOLIVAR (2 BOXES/48 UNI/240 GRS)</t>
  </si>
  <si>
    <t>PURE DE PAPAS KNOR/MASHED POTATOES KNOR (5 BAGS/12 UNI/0.125 GRS)</t>
  </si>
  <si>
    <t>PANETON TOTTUS (1 BOX/6 UNI/0.900 GRS)</t>
  </si>
  <si>
    <t>AZUCAR RUBIA/SUGAR BLOND (2 BAGS/50 KGS)</t>
  </si>
  <si>
    <t>CHOCOLAT SUBLIME BLACK, WHITE, DONA PEPA, CUA CUA  (20 BOXES/24 UNI/32 GRS)</t>
  </si>
  <si>
    <t>GALLETAS/COOKIES CASINO,MARGARITA,PICARA,SODA (8 PACKS/ 6 UNI/360 GRS)</t>
  </si>
  <si>
    <t>MASMELO AMBROSOLI/MARSHMELOWS AMBROSOLI</t>
  </si>
  <si>
    <t>CHUPETINES DE AMBROSOLI/CANDY AMBROSOLI (25 BAGS/25 UNI)</t>
  </si>
  <si>
    <t>FRUNA DONOFRIO (1 BOX/25 BOXES)</t>
  </si>
  <si>
    <t>PRICE $</t>
  </si>
  <si>
    <t>OREGANO/OREGANO  (1 BAG/6 KGS)</t>
  </si>
  <si>
    <t>TRIGO MOTE PELADO/WHEAT PEELED (1 BAG/50 KGS)</t>
  </si>
  <si>
    <t>MAIZ MOTE SECO/MOTE CORN DRIED (1 BAG/40 KGS)</t>
  </si>
  <si>
    <t>PAPA SECA AMARILLA/YELLOW DRY POTATO  (1 BAG/25 KGS)</t>
  </si>
  <si>
    <t>MAIZ CHULPE SECO /CHULPE CORN DRIED (1 BAG/40 KGS)</t>
  </si>
  <si>
    <t>MAIZ CANCHA SECO/CANCHA CORN DRIED (1 BAG/40 KGS)</t>
  </si>
  <si>
    <t>MAIZ MORADO/CORN PURPLE DRY (1 BOX/15 KGS)</t>
  </si>
  <si>
    <t>FRIJOL CASTILLA/BLACK EYE BEANS  (1 BAG/50 KGS)</t>
  </si>
  <si>
    <t>FRIJOL CANARIO/CANARY BEANS (1 BAG/50 KGS )</t>
  </si>
  <si>
    <t>QUINUA/QUINOA (1 BAG/50 KGS)</t>
  </si>
  <si>
    <t>CHIA NEGRA/ CHIA BLACK (1 BAG/25 KGS)</t>
  </si>
  <si>
    <t>CHIA BLANCA/CHIA WHITE (1 BAG/25 KGS)</t>
  </si>
  <si>
    <t>HARINA DE MACA/MACA FLOUR (4 BAGS/4.20 KGS.)</t>
  </si>
  <si>
    <t>7 SEMILLAS HARINA/ 7 SEEDS FLOUR (1 BAG/25 KGS)</t>
  </si>
  <si>
    <t>HARINA DE MAIZ/FOLUR OF CORN (1 BAG/25 KGS)</t>
  </si>
  <si>
    <t>HOJAS DE LAUREL/FEUILLES DU LAURIER (1 BAG/2.50 KGS)</t>
  </si>
  <si>
    <t>HONJOS SECOS/CHAMPIGNONS SECHES (3 BAGS/1.65 KGS)</t>
  </si>
  <si>
    <t>INCA KOLA /SOF DRINK (1 PACK/ 6 UNI/2.25LTS.)</t>
  </si>
  <si>
    <t>INCA KOLA /SOF DRINK (1 PACK/ 24 UNI/0.192 MLS.)</t>
  </si>
  <si>
    <t>INCA KOLA /SOF DRINK (1 PACK/ 24 UNI/400 MLS.)</t>
  </si>
  <si>
    <t>INCA KOLA /SOF DRINK (1 PACK/ 24 UNI/0.296 MLS.)</t>
  </si>
  <si>
    <t>BEBIDA CASERA GLORIA CHICHA MORADA/DRINK GLORIA (1 PACK/6 UNI/1.5 LTS)</t>
  </si>
  <si>
    <t>BEBIDA CASERA GLORIA CHICHA MORADA/DRINK GLORIA (1 PACK/4 UNI/ 3 LTS)</t>
  </si>
  <si>
    <t>BONLE MANGARBLANCO GLORIA (1 BOX/20 UNI/1 KG)</t>
  </si>
  <si>
    <t>CAFÉ DE CHANCHAMAYO (14 BOXES/19 BAGS/1 KG)</t>
  </si>
  <si>
    <t>CAFÉ KIRMA/COFFE KIRMA (12 UNI/200 GRS)</t>
  </si>
  <si>
    <t>CAFÉ ECO (24 UNI/195 GRS/BOX)</t>
  </si>
  <si>
    <t>TURRONES SAN JOSE (1 BOX/12 UNI1 KG)</t>
  </si>
  <si>
    <t>TURRONES SAN JOSE (1 BOX/24 UNI/ 500 GRS)</t>
  </si>
  <si>
    <t>TURRONES SAN JOSE (1 BOX/40 UNI/250 GRS)</t>
  </si>
  <si>
    <t>HIERBAS MEDICINALES/MEDICINAL HERBS, Boldo, green tea, stevia, matico.</t>
  </si>
  <si>
    <t>FILTRANTE YERBA LUISA HERBI (16 BOXES/100 UNI/PAQ)</t>
  </si>
  <si>
    <r>
      <t xml:space="preserve"> TOTAL </t>
    </r>
    <r>
      <rPr>
        <b/>
        <u/>
        <sz val="14"/>
        <color theme="1"/>
        <rFont val="Calibri"/>
        <family val="2"/>
        <scheme val="minor"/>
      </rPr>
      <t>$</t>
    </r>
  </si>
  <si>
    <t>STIQUER PARA PRODUCTOS VARIOS</t>
  </si>
  <si>
    <t>FACTURA NUM.:000042</t>
  </si>
  <si>
    <t>FACTURA NUM.:000040</t>
  </si>
  <si>
    <t>FACTURA NUM.:000041</t>
  </si>
  <si>
    <t>PORT OF LOADING  : CALLAO-PERU</t>
  </si>
  <si>
    <t>PORT OF DISCHARGE: MONTREAL- CANADA</t>
  </si>
  <si>
    <t>VIA MARITIMO</t>
  </si>
  <si>
    <t xml:space="preserve">CONTAINER NUMBER: MEDU </t>
  </si>
  <si>
    <t>TOTAL FOB CALLAO</t>
  </si>
  <si>
    <t>TOTAL PACKAGES OR BOXES  136</t>
  </si>
  <si>
    <t>THREE THOUSEND FIVE HUNDRED SEVENTY TWO AND 80/100 USD</t>
  </si>
  <si>
    <t>TOTAL PACKAGES OR BOXES  203</t>
  </si>
  <si>
    <t>FIVE THOUSEND SIX HUNDRED THIRTY THREE AND 50/100 USD</t>
  </si>
  <si>
    <t>SEVEN THOUSEND THREE HUNDRED NINETY THREE AND 70/100 USD</t>
  </si>
  <si>
    <t>SON : CINCO MIL SEISCIENTOS TREINTA Y TRES Y  50/100 DOLARES AMERICANOS</t>
  </si>
  <si>
    <t>SON : TRES MIL QUINIENTOS SETENTA Y DOS Y 80/100 DOLARES AMERICANOS</t>
  </si>
  <si>
    <t>TOTAL PACKAGES OR BOXES  258</t>
  </si>
  <si>
    <t>TOTAL PACKAGES OR BOXES  360</t>
  </si>
  <si>
    <t>SON : DIECISIETE MIL OCHOCIENTOS SESENTA Y CINCO Y  22/100 DOLARES AMERICANOS</t>
  </si>
  <si>
    <t>SEVENTEEN THOUSEND EIGHT HUNDRED SIXTY FIVE AND 22/100 USD</t>
  </si>
  <si>
    <t>SON : TRECE MIL DOCIENTOS  TRECE Y 80/100 DOLARES AMERICANOS</t>
  </si>
  <si>
    <t>THIRTEEN THOUSEND TWO HUNDRED THIRTEEN AND 80/100 USD</t>
  </si>
  <si>
    <t>TOTAL PACKAGES OR BOXES  892</t>
  </si>
  <si>
    <t>SON : SIETE MIL TRECIENTOS NOVENTA Y TRES Y  70/100 DOLARES AMERICANOS</t>
  </si>
  <si>
    <t>FACTURA NUM.:000043</t>
  </si>
  <si>
    <t>FACTURA NUM.:000044</t>
  </si>
  <si>
    <t>CONTAINER NUMBER:</t>
  </si>
  <si>
    <t xml:space="preserve">CONTAINER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</si>
</sst>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9" xfId="1" applyFont="1" applyBorder="1" applyAlignment="1">
      <alignment horizontal="center"/>
    </xf>
    <xf numFmtId="164" fontId="0" fillId="0" borderId="9" xfId="1" applyFont="1" applyBorder="1"/>
    <xf numFmtId="0" fontId="0" fillId="0" borderId="11" xfId="0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1" applyFont="1" applyBorder="1"/>
    <xf numFmtId="0" fontId="0" fillId="2" borderId="11" xfId="0" applyFill="1" applyBorder="1" applyAlignment="1">
      <alignment horizontal="center"/>
    </xf>
    <xf numFmtId="164" fontId="0" fillId="2" borderId="12" xfId="1" applyFont="1" applyFill="1" applyBorder="1" applyAlignment="1">
      <alignment horizontal="center"/>
    </xf>
    <xf numFmtId="164" fontId="0" fillId="2" borderId="11" xfId="1" applyFont="1" applyFill="1" applyBorder="1"/>
    <xf numFmtId="0" fontId="0" fillId="2" borderId="13" xfId="0" applyFill="1" applyBorder="1" applyAlignment="1">
      <alignment horizontal="center"/>
    </xf>
    <xf numFmtId="164" fontId="0" fillId="0" borderId="1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6" fillId="0" borderId="7" xfId="0" applyFont="1" applyBorder="1" applyAlignment="1">
      <alignment horizontal="center"/>
    </xf>
    <xf numFmtId="164" fontId="7" fillId="0" borderId="7" xfId="1" applyFont="1" applyBorder="1"/>
    <xf numFmtId="164" fontId="7" fillId="0" borderId="6" xfId="0" applyNumberFormat="1" applyFont="1" applyBorder="1"/>
    <xf numFmtId="0" fontId="0" fillId="0" borderId="14" xfId="0" applyBorder="1"/>
    <xf numFmtId="0" fontId="0" fillId="0" borderId="0" xfId="0" applyBorder="1"/>
    <xf numFmtId="164" fontId="7" fillId="0" borderId="0" xfId="1" applyFont="1" applyBorder="1"/>
    <xf numFmtId="0" fontId="0" fillId="2" borderId="14" xfId="0" applyFill="1" applyBorder="1" applyAlignment="1">
      <alignment horizontal="center"/>
    </xf>
    <xf numFmtId="0" fontId="3" fillId="2" borderId="0" xfId="0" applyFont="1" applyFill="1" applyBorder="1"/>
    <xf numFmtId="164" fontId="0" fillId="0" borderId="0" xfId="1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0" borderId="16" xfId="1" applyFont="1" applyBorder="1"/>
    <xf numFmtId="0" fontId="3" fillId="0" borderId="0" xfId="0" applyFont="1" applyFill="1" applyBorder="1"/>
    <xf numFmtId="164" fontId="0" fillId="0" borderId="16" xfId="1" applyFont="1" applyBorder="1" applyAlignment="1">
      <alignment horizontal="center"/>
    </xf>
    <xf numFmtId="164" fontId="0" fillId="0" borderId="15" xfId="1" applyFont="1" applyBorder="1"/>
    <xf numFmtId="0" fontId="0" fillId="2" borderId="5" xfId="0" applyFill="1" applyBorder="1" applyAlignment="1">
      <alignment horizontal="center"/>
    </xf>
    <xf numFmtId="164" fontId="0" fillId="0" borderId="6" xfId="1" applyFont="1" applyBorder="1"/>
    <xf numFmtId="0" fontId="6" fillId="0" borderId="7" xfId="0" applyFont="1" applyFill="1" applyBorder="1" applyAlignment="1">
      <alignment horizontal="center"/>
    </xf>
    <xf numFmtId="164" fontId="7" fillId="0" borderId="6" xfId="1" applyFont="1" applyBorder="1" applyAlignment="1">
      <alignment horizontal="center"/>
    </xf>
    <xf numFmtId="164" fontId="7" fillId="0" borderId="8" xfId="1" applyFont="1" applyBorder="1"/>
    <xf numFmtId="0" fontId="0" fillId="2" borderId="0" xfId="0" applyFill="1" applyBorder="1" applyAlignment="1">
      <alignment horizontal="center"/>
    </xf>
    <xf numFmtId="164" fontId="0" fillId="0" borderId="0" xfId="1" applyFont="1" applyBorder="1"/>
    <xf numFmtId="0" fontId="7" fillId="0" borderId="0" xfId="0" applyFont="1" applyFill="1" applyBorder="1" applyAlignment="1">
      <alignment horizontal="center"/>
    </xf>
    <xf numFmtId="164" fontId="7" fillId="0" borderId="0" xfId="1" applyFont="1" applyBorder="1" applyAlignment="1">
      <alignment horizontal="center"/>
    </xf>
    <xf numFmtId="164" fontId="0" fillId="2" borderId="9" xfId="1" applyFont="1" applyFill="1" applyBorder="1" applyAlignment="1">
      <alignment horizontal="center"/>
    </xf>
    <xf numFmtId="164" fontId="0" fillId="2" borderId="9" xfId="1" applyFont="1" applyFill="1" applyBorder="1"/>
    <xf numFmtId="164" fontId="3" fillId="2" borderId="11" xfId="1" applyFont="1" applyFill="1" applyBorder="1" applyAlignment="1">
      <alignment horizontal="center"/>
    </xf>
    <xf numFmtId="164" fontId="0" fillId="2" borderId="13" xfId="1" applyFont="1" applyFill="1" applyBorder="1" applyAlignment="1">
      <alignment horizontal="center"/>
    </xf>
    <xf numFmtId="164" fontId="7" fillId="2" borderId="6" xfId="1" applyFont="1" applyFill="1" applyBorder="1"/>
    <xf numFmtId="164" fontId="7" fillId="2" borderId="8" xfId="0" applyNumberFormat="1" applyFont="1" applyFill="1" applyBorder="1"/>
    <xf numFmtId="0" fontId="6" fillId="0" borderId="2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/>
    <xf numFmtId="164" fontId="3" fillId="2" borderId="12" xfId="1" applyFont="1" applyFill="1" applyBorder="1" applyAlignment="1">
      <alignment horizontal="center"/>
    </xf>
    <xf numFmtId="0" fontId="3" fillId="2" borderId="11" xfId="0" applyFont="1" applyFill="1" applyBorder="1"/>
    <xf numFmtId="0" fontId="0" fillId="2" borderId="11" xfId="1" applyNumberFormat="1" applyFont="1" applyFill="1" applyBorder="1" applyAlignment="1">
      <alignment horizontal="center"/>
    </xf>
    <xf numFmtId="164" fontId="0" fillId="2" borderId="12" xfId="1" applyFont="1" applyFill="1" applyBorder="1" applyAlignment="1"/>
    <xf numFmtId="0" fontId="0" fillId="0" borderId="6" xfId="0" applyBorder="1" applyAlignment="1">
      <alignment horizontal="center"/>
    </xf>
    <xf numFmtId="0" fontId="3" fillId="0" borderId="6" xfId="0" applyFont="1" applyBorder="1"/>
    <xf numFmtId="164" fontId="0" fillId="0" borderId="13" xfId="1" applyFont="1" applyBorder="1"/>
    <xf numFmtId="164" fontId="0" fillId="0" borderId="2" xfId="1" applyFont="1" applyBorder="1"/>
    <xf numFmtId="0" fontId="0" fillId="0" borderId="15" xfId="0" applyBorder="1"/>
    <xf numFmtId="164" fontId="7" fillId="0" borderId="6" xfId="1" applyFont="1" applyBorder="1"/>
    <xf numFmtId="164" fontId="7" fillId="0" borderId="8" xfId="0" applyNumberFormat="1" applyFont="1" applyBorder="1"/>
    <xf numFmtId="0" fontId="0" fillId="0" borderId="16" xfId="0" applyBorder="1"/>
    <xf numFmtId="164" fontId="3" fillId="2" borderId="9" xfId="1" applyFont="1" applyFill="1" applyBorder="1" applyAlignment="1">
      <alignment horizontal="center"/>
    </xf>
    <xf numFmtId="0" fontId="3" fillId="2" borderId="9" xfId="0" applyFont="1" applyFill="1" applyBorder="1"/>
    <xf numFmtId="164" fontId="3" fillId="0" borderId="11" xfId="1" applyFont="1" applyBorder="1" applyAlignment="1">
      <alignment horizontal="center"/>
    </xf>
    <xf numFmtId="0" fontId="3" fillId="0" borderId="11" xfId="0" applyFont="1" applyFill="1" applyBorder="1"/>
    <xf numFmtId="0" fontId="9" fillId="2" borderId="11" xfId="0" applyFont="1" applyFill="1" applyBorder="1"/>
    <xf numFmtId="0" fontId="3" fillId="2" borderId="13" xfId="0" applyFont="1" applyFill="1" applyBorder="1"/>
    <xf numFmtId="164" fontId="0" fillId="2" borderId="13" xfId="1" applyFont="1" applyFill="1" applyBorder="1"/>
    <xf numFmtId="164" fontId="0" fillId="2" borderId="16" xfId="1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2" borderId="16" xfId="1" applyFont="1" applyFill="1" applyBorder="1"/>
    <xf numFmtId="2" fontId="0" fillId="0" borderId="6" xfId="0" applyNumberFormat="1" applyBorder="1" applyAlignment="1">
      <alignment horizontal="center"/>
    </xf>
    <xf numFmtId="2" fontId="7" fillId="0" borderId="6" xfId="0" applyNumberFormat="1" applyFont="1" applyBorder="1"/>
    <xf numFmtId="164" fontId="7" fillId="0" borderId="17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/>
    <xf numFmtId="2" fontId="2" fillId="0" borderId="16" xfId="0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1" applyFont="1" applyFill="1" applyBorder="1" applyAlignment="1">
      <alignment horizontal="center"/>
    </xf>
    <xf numFmtId="0" fontId="5" fillId="2" borderId="11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0" fillId="2" borderId="13" xfId="0" applyFill="1" applyBorder="1"/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2" borderId="14" xfId="0" applyFill="1" applyBorder="1"/>
    <xf numFmtId="0" fontId="0" fillId="2" borderId="16" xfId="0" applyFill="1" applyBorder="1"/>
    <xf numFmtId="0" fontId="0" fillId="2" borderId="0" xfId="0" applyFill="1" applyBorder="1"/>
    <xf numFmtId="0" fontId="0" fillId="2" borderId="15" xfId="0" applyFill="1" applyBorder="1"/>
    <xf numFmtId="0" fontId="8" fillId="0" borderId="11" xfId="0" applyFont="1" applyBorder="1"/>
    <xf numFmtId="0" fontId="2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10" fillId="0" borderId="6" xfId="0" applyNumberFormat="1" applyFont="1" applyBorder="1"/>
    <xf numFmtId="164" fontId="10" fillId="2" borderId="6" xfId="0" applyNumberFormat="1" applyFont="1" applyFill="1" applyBorder="1"/>
    <xf numFmtId="0" fontId="7" fillId="0" borderId="5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3"/>
  <sheetViews>
    <sheetView tabSelected="1" topLeftCell="A5" workbookViewId="0">
      <selection activeCell="I151" sqref="I151"/>
    </sheetView>
  </sheetViews>
  <sheetFormatPr baseColWidth="10" defaultRowHeight="15" x14ac:dyDescent="0.25"/>
  <cols>
    <col min="1" max="1" width="10" customWidth="1"/>
    <col min="2" max="2" width="9.28515625" customWidth="1"/>
    <col min="3" max="3" width="61.85546875" customWidth="1"/>
  </cols>
  <sheetData>
    <row r="2" spans="1:5" ht="15.75" thickBot="1" x14ac:dyDescent="0.3"/>
    <row r="3" spans="1:5" ht="18.75" x14ac:dyDescent="0.3">
      <c r="C3" s="55" t="s">
        <v>103</v>
      </c>
    </row>
    <row r="4" spans="1:5" ht="15.75" thickBot="1" x14ac:dyDescent="0.3">
      <c r="C4" s="23"/>
    </row>
    <row r="5" spans="1:5" x14ac:dyDescent="0.25">
      <c r="A5" s="1" t="s">
        <v>0</v>
      </c>
      <c r="B5" s="2" t="s">
        <v>1</v>
      </c>
      <c r="C5" s="3" t="s">
        <v>2</v>
      </c>
      <c r="D5" s="4" t="s">
        <v>45</v>
      </c>
      <c r="E5" s="5" t="s">
        <v>16</v>
      </c>
    </row>
    <row r="6" spans="1:5" ht="15.75" thickBot="1" x14ac:dyDescent="0.3">
      <c r="A6" s="84" t="s">
        <v>3</v>
      </c>
      <c r="B6" s="85"/>
      <c r="C6" s="86"/>
      <c r="D6" s="87" t="s">
        <v>4</v>
      </c>
      <c r="E6" s="56" t="s">
        <v>4</v>
      </c>
    </row>
    <row r="7" spans="1:5" x14ac:dyDescent="0.25">
      <c r="A7" s="7">
        <v>33</v>
      </c>
      <c r="B7" s="9">
        <f>(A7*5.3)</f>
        <v>174.9</v>
      </c>
      <c r="C7" s="57" t="s">
        <v>5</v>
      </c>
      <c r="D7" s="9">
        <v>26.8</v>
      </c>
      <c r="E7" s="10">
        <f t="shared" ref="E7:E17" si="0">A7*D7</f>
        <v>884.4</v>
      </c>
    </row>
    <row r="8" spans="1:5" x14ac:dyDescent="0.25">
      <c r="A8" s="11">
        <v>13</v>
      </c>
      <c r="B8" s="13">
        <f>(A8*4.5)</f>
        <v>58.5</v>
      </c>
      <c r="C8" s="60" t="s">
        <v>6</v>
      </c>
      <c r="D8" s="13">
        <v>25.8</v>
      </c>
      <c r="E8" s="14">
        <f t="shared" si="0"/>
        <v>335.40000000000003</v>
      </c>
    </row>
    <row r="9" spans="1:5" x14ac:dyDescent="0.25">
      <c r="A9" s="15">
        <v>33</v>
      </c>
      <c r="B9" s="35">
        <f>(A9*6.15)</f>
        <v>202.95000000000002</v>
      </c>
      <c r="C9" s="60" t="s">
        <v>7</v>
      </c>
      <c r="D9" s="13">
        <v>26.8</v>
      </c>
      <c r="E9" s="14">
        <f t="shared" si="0"/>
        <v>884.4</v>
      </c>
    </row>
    <row r="10" spans="1:5" x14ac:dyDescent="0.25">
      <c r="A10" s="15">
        <v>22</v>
      </c>
      <c r="B10" s="35">
        <f>A10*2.37</f>
        <v>52.14</v>
      </c>
      <c r="C10" s="60" t="s">
        <v>8</v>
      </c>
      <c r="D10" s="13">
        <v>13</v>
      </c>
      <c r="E10" s="14">
        <f t="shared" si="0"/>
        <v>286</v>
      </c>
    </row>
    <row r="11" spans="1:5" x14ac:dyDescent="0.25">
      <c r="A11" s="15">
        <v>8</v>
      </c>
      <c r="B11" s="35">
        <f>(A11*5.25)</f>
        <v>42</v>
      </c>
      <c r="C11" s="60" t="s">
        <v>9</v>
      </c>
      <c r="D11" s="13">
        <v>30</v>
      </c>
      <c r="E11" s="14">
        <f t="shared" si="0"/>
        <v>240</v>
      </c>
    </row>
    <row r="12" spans="1:5" x14ac:dyDescent="0.25">
      <c r="A12" s="15">
        <v>6</v>
      </c>
      <c r="B12" s="35">
        <f>(A12*5.3)</f>
        <v>31.799999999999997</v>
      </c>
      <c r="C12" s="60" t="s">
        <v>10</v>
      </c>
      <c r="D12" s="13">
        <v>28.4</v>
      </c>
      <c r="E12" s="17">
        <f t="shared" si="0"/>
        <v>170.39999999999998</v>
      </c>
    </row>
    <row r="13" spans="1:5" x14ac:dyDescent="0.25">
      <c r="A13" s="11">
        <v>2</v>
      </c>
      <c r="B13" s="13">
        <f>(A13*25.2)</f>
        <v>50.4</v>
      </c>
      <c r="C13" s="58" t="s">
        <v>11</v>
      </c>
      <c r="D13" s="13">
        <v>100.7</v>
      </c>
      <c r="E13" s="14">
        <f t="shared" si="0"/>
        <v>201.4</v>
      </c>
    </row>
    <row r="14" spans="1:5" x14ac:dyDescent="0.25">
      <c r="A14" s="15">
        <v>3</v>
      </c>
      <c r="B14" s="35">
        <f>(A14*15.65)</f>
        <v>46.95</v>
      </c>
      <c r="C14" s="60" t="s">
        <v>12</v>
      </c>
      <c r="D14" s="13">
        <v>37</v>
      </c>
      <c r="E14" s="17">
        <f t="shared" si="0"/>
        <v>111</v>
      </c>
    </row>
    <row r="15" spans="1:5" x14ac:dyDescent="0.25">
      <c r="A15" s="15">
        <v>3</v>
      </c>
      <c r="B15" s="35">
        <f>(A15*13.35)</f>
        <v>40.049999999999997</v>
      </c>
      <c r="C15" s="60" t="s">
        <v>13</v>
      </c>
      <c r="D15" s="13">
        <v>24.5</v>
      </c>
      <c r="E15" s="17">
        <f t="shared" si="0"/>
        <v>73.5</v>
      </c>
    </row>
    <row r="16" spans="1:5" x14ac:dyDescent="0.25">
      <c r="A16" s="88">
        <v>3</v>
      </c>
      <c r="B16" s="89">
        <f>(A16*6*12*0.1)</f>
        <v>21.6</v>
      </c>
      <c r="C16" s="90" t="s">
        <v>14</v>
      </c>
      <c r="D16" s="13">
        <v>37.1</v>
      </c>
      <c r="E16" s="14">
        <f t="shared" si="0"/>
        <v>111.30000000000001</v>
      </c>
    </row>
    <row r="17" spans="1:5" ht="15.75" thickBot="1" x14ac:dyDescent="0.3">
      <c r="A17" s="18">
        <v>10</v>
      </c>
      <c r="B17" s="52">
        <f>(A17*4.2)</f>
        <v>42</v>
      </c>
      <c r="C17" s="76" t="s">
        <v>15</v>
      </c>
      <c r="D17" s="19">
        <v>27.5</v>
      </c>
      <c r="E17" s="65">
        <f t="shared" si="0"/>
        <v>275</v>
      </c>
    </row>
    <row r="18" spans="1:5" x14ac:dyDescent="0.25">
      <c r="A18" s="27"/>
      <c r="B18" s="70"/>
      <c r="C18" s="28"/>
      <c r="D18" s="46"/>
      <c r="E18" s="70"/>
    </row>
    <row r="19" spans="1:5" ht="19.5" thickBot="1" x14ac:dyDescent="0.35">
      <c r="A19" s="94">
        <f>SUM(A7:A18)</f>
        <v>136</v>
      </c>
      <c r="B19" s="95">
        <f>SUM(B7:B18)</f>
        <v>763.29</v>
      </c>
      <c r="C19" s="24" t="s">
        <v>16</v>
      </c>
      <c r="D19" s="25"/>
      <c r="E19" s="26">
        <f>SUM(E7:E18)</f>
        <v>3572.8</v>
      </c>
    </row>
    <row r="21" spans="1:5" ht="15.75" x14ac:dyDescent="0.25">
      <c r="B21" s="106" t="s">
        <v>88</v>
      </c>
      <c r="C21" s="107"/>
      <c r="D21" s="108"/>
    </row>
    <row r="22" spans="1:5" x14ac:dyDescent="0.25">
      <c r="B22" s="107" t="s">
        <v>83</v>
      </c>
      <c r="C22" s="107"/>
      <c r="D22" s="108"/>
    </row>
    <row r="23" spans="1:5" x14ac:dyDescent="0.25">
      <c r="B23" s="107" t="s">
        <v>84</v>
      </c>
      <c r="C23" s="107"/>
      <c r="D23" s="108"/>
    </row>
    <row r="24" spans="1:5" x14ac:dyDescent="0.25">
      <c r="B24" s="107" t="s">
        <v>85</v>
      </c>
      <c r="D24" s="108"/>
    </row>
    <row r="25" spans="1:5" x14ac:dyDescent="0.25">
      <c r="B25" s="107" t="s">
        <v>105</v>
      </c>
      <c r="C25" s="107"/>
      <c r="D25" s="108"/>
    </row>
    <row r="26" spans="1:5" x14ac:dyDescent="0.25">
      <c r="C26" s="107"/>
      <c r="D26" s="108"/>
    </row>
    <row r="27" spans="1:5" x14ac:dyDescent="0.25">
      <c r="B27" s="107" t="s">
        <v>87</v>
      </c>
      <c r="D27" s="108"/>
    </row>
    <row r="28" spans="1:5" x14ac:dyDescent="0.25">
      <c r="B28" s="107" t="s">
        <v>94</v>
      </c>
      <c r="D28" s="108"/>
    </row>
    <row r="29" spans="1:5" x14ac:dyDescent="0.25">
      <c r="B29" s="107" t="s">
        <v>89</v>
      </c>
      <c r="D29" s="108"/>
    </row>
    <row r="33" spans="1:5" ht="15.75" x14ac:dyDescent="0.25">
      <c r="A33" s="45"/>
      <c r="B33" s="46"/>
      <c r="C33" s="47"/>
      <c r="D33" s="48"/>
      <c r="E33" s="29"/>
    </row>
    <row r="34" spans="1:5" ht="15.75" thickBot="1" x14ac:dyDescent="0.3"/>
    <row r="35" spans="1:5" ht="18.75" x14ac:dyDescent="0.3">
      <c r="C35" s="55" t="s">
        <v>104</v>
      </c>
    </row>
    <row r="36" spans="1:5" ht="15.75" thickBot="1" x14ac:dyDescent="0.3">
      <c r="C36" s="23"/>
    </row>
    <row r="37" spans="1:5" x14ac:dyDescent="0.25">
      <c r="A37" s="1" t="s">
        <v>0</v>
      </c>
      <c r="B37" s="2" t="s">
        <v>1</v>
      </c>
      <c r="C37" s="3" t="s">
        <v>2</v>
      </c>
      <c r="D37" s="4" t="s">
        <v>45</v>
      </c>
      <c r="E37" s="5" t="s">
        <v>16</v>
      </c>
    </row>
    <row r="38" spans="1:5" ht="15.75" thickBot="1" x14ac:dyDescent="0.3">
      <c r="A38" s="84" t="s">
        <v>3</v>
      </c>
      <c r="B38" s="85"/>
      <c r="C38" s="86"/>
      <c r="D38" s="87" t="s">
        <v>4</v>
      </c>
      <c r="E38" s="56" t="s">
        <v>4</v>
      </c>
    </row>
    <row r="39" spans="1:5" x14ac:dyDescent="0.25">
      <c r="A39" s="33">
        <v>1</v>
      </c>
      <c r="B39" s="49">
        <f>(A39*8*1.8)</f>
        <v>14.4</v>
      </c>
      <c r="C39" s="91" t="s">
        <v>17</v>
      </c>
      <c r="D39" s="9">
        <v>97</v>
      </c>
      <c r="E39" s="10">
        <f t="shared" ref="E39:E47" si="1">A39*D39</f>
        <v>97</v>
      </c>
    </row>
    <row r="40" spans="1:5" x14ac:dyDescent="0.25">
      <c r="A40" s="15">
        <v>1</v>
      </c>
      <c r="B40" s="35">
        <f>(A40*8*1.8)</f>
        <v>14.4</v>
      </c>
      <c r="C40" s="92" t="s">
        <v>18</v>
      </c>
      <c r="D40" s="13">
        <v>97</v>
      </c>
      <c r="E40" s="14">
        <f t="shared" si="1"/>
        <v>97</v>
      </c>
    </row>
    <row r="41" spans="1:5" x14ac:dyDescent="0.25">
      <c r="A41" s="11">
        <v>10</v>
      </c>
      <c r="B41" s="13">
        <f>(A41*8.45)</f>
        <v>84.5</v>
      </c>
      <c r="C41" s="58" t="s">
        <v>19</v>
      </c>
      <c r="D41" s="13">
        <v>21</v>
      </c>
      <c r="E41" s="14">
        <f t="shared" si="1"/>
        <v>210</v>
      </c>
    </row>
    <row r="42" spans="1:5" x14ac:dyDescent="0.25">
      <c r="A42" s="15">
        <v>6</v>
      </c>
      <c r="B42" s="35">
        <f>(A42*60*0.25)</f>
        <v>90</v>
      </c>
      <c r="C42" s="60" t="s">
        <v>20</v>
      </c>
      <c r="D42" s="13">
        <v>44</v>
      </c>
      <c r="E42" s="14">
        <f t="shared" si="1"/>
        <v>264</v>
      </c>
    </row>
    <row r="43" spans="1:5" x14ac:dyDescent="0.25">
      <c r="A43" s="11">
        <v>5</v>
      </c>
      <c r="B43" s="13">
        <f>(A43*3*12*0.3)</f>
        <v>54</v>
      </c>
      <c r="C43" s="58" t="s">
        <v>21</v>
      </c>
      <c r="D43" s="13">
        <v>39</v>
      </c>
      <c r="E43" s="14">
        <f t="shared" si="1"/>
        <v>195</v>
      </c>
    </row>
    <row r="44" spans="1:5" x14ac:dyDescent="0.25">
      <c r="A44" s="11">
        <v>5</v>
      </c>
      <c r="B44" s="13">
        <f>(A44*3*12*0.3)</f>
        <v>54</v>
      </c>
      <c r="C44" s="58" t="s">
        <v>22</v>
      </c>
      <c r="D44" s="13">
        <v>28</v>
      </c>
      <c r="E44" s="14">
        <f t="shared" si="1"/>
        <v>140</v>
      </c>
    </row>
    <row r="45" spans="1:5" x14ac:dyDescent="0.25">
      <c r="A45" s="11">
        <v>100</v>
      </c>
      <c r="B45" s="13">
        <f>A45*7.2</f>
        <v>720</v>
      </c>
      <c r="C45" s="58" t="s">
        <v>23</v>
      </c>
      <c r="D45" s="13">
        <v>19.399999999999999</v>
      </c>
      <c r="E45" s="14">
        <f t="shared" si="1"/>
        <v>1939.9999999999998</v>
      </c>
    </row>
    <row r="46" spans="1:5" x14ac:dyDescent="0.25">
      <c r="A46" s="11">
        <v>5</v>
      </c>
      <c r="B46" s="13">
        <f>(A46*4*4)</f>
        <v>80</v>
      </c>
      <c r="C46" s="58" t="s">
        <v>24</v>
      </c>
      <c r="D46" s="13">
        <v>44.5</v>
      </c>
      <c r="E46" s="14">
        <f t="shared" si="1"/>
        <v>222.5</v>
      </c>
    </row>
    <row r="47" spans="1:5" x14ac:dyDescent="0.25">
      <c r="A47" s="11">
        <v>5</v>
      </c>
      <c r="B47" s="13">
        <f>(A47*24*0.7)</f>
        <v>84</v>
      </c>
      <c r="C47" s="58" t="s">
        <v>25</v>
      </c>
      <c r="D47" s="13">
        <v>29</v>
      </c>
      <c r="E47" s="14">
        <f t="shared" si="1"/>
        <v>145</v>
      </c>
    </row>
    <row r="48" spans="1:5" x14ac:dyDescent="0.25">
      <c r="A48" s="15">
        <v>17</v>
      </c>
      <c r="B48" s="35">
        <v>100</v>
      </c>
      <c r="C48" s="60" t="s">
        <v>26</v>
      </c>
      <c r="D48" s="13">
        <v>7.1</v>
      </c>
      <c r="E48" s="17">
        <f>B48*D48</f>
        <v>710</v>
      </c>
    </row>
    <row r="49" spans="1:5" x14ac:dyDescent="0.25">
      <c r="A49" s="15">
        <v>7</v>
      </c>
      <c r="B49" s="35">
        <f>(A49*6.25)</f>
        <v>43.75</v>
      </c>
      <c r="C49" s="58" t="s">
        <v>27</v>
      </c>
      <c r="D49" s="13">
        <v>27.5</v>
      </c>
      <c r="E49" s="17">
        <f>A49*D49</f>
        <v>192.5</v>
      </c>
    </row>
    <row r="50" spans="1:5" x14ac:dyDescent="0.25">
      <c r="A50" s="11">
        <v>34</v>
      </c>
      <c r="B50" s="35">
        <f>(A50*15)</f>
        <v>510</v>
      </c>
      <c r="C50" s="58" t="s">
        <v>28</v>
      </c>
      <c r="D50" s="13">
        <v>1.9</v>
      </c>
      <c r="E50" s="17">
        <f>B50*D50</f>
        <v>969</v>
      </c>
    </row>
    <row r="51" spans="1:5" ht="15.75" thickBot="1" x14ac:dyDescent="0.3">
      <c r="A51" s="18">
        <v>7</v>
      </c>
      <c r="B51" s="52">
        <f>(A51*36*0.125)</f>
        <v>31.5</v>
      </c>
      <c r="C51" s="93" t="s">
        <v>29</v>
      </c>
      <c r="D51" s="19">
        <v>64.5</v>
      </c>
      <c r="E51" s="77">
        <f>A51*D51</f>
        <v>451.5</v>
      </c>
    </row>
    <row r="52" spans="1:5" x14ac:dyDescent="0.25">
      <c r="A52" s="30"/>
      <c r="B52" s="36"/>
      <c r="C52" s="37"/>
      <c r="D52" s="38"/>
      <c r="E52" s="39"/>
    </row>
    <row r="53" spans="1:5" ht="19.5" thickBot="1" x14ac:dyDescent="0.35">
      <c r="A53" s="40">
        <f>SUM(A39:A52)</f>
        <v>203</v>
      </c>
      <c r="B53" s="41">
        <f>SUM(B39:B52)</f>
        <v>1880.55</v>
      </c>
      <c r="C53" s="42" t="s">
        <v>16</v>
      </c>
      <c r="D53" s="43"/>
      <c r="E53" s="44">
        <f>SUM(E39:E52)</f>
        <v>5633.5</v>
      </c>
    </row>
    <row r="55" spans="1:5" ht="15.75" x14ac:dyDescent="0.25">
      <c r="B55" s="106" t="s">
        <v>90</v>
      </c>
      <c r="C55" s="107"/>
    </row>
    <row r="56" spans="1:5" x14ac:dyDescent="0.25">
      <c r="B56" s="107" t="s">
        <v>83</v>
      </c>
      <c r="C56" s="107"/>
    </row>
    <row r="57" spans="1:5" x14ac:dyDescent="0.25">
      <c r="B57" s="107" t="s">
        <v>84</v>
      </c>
      <c r="C57" s="107"/>
    </row>
    <row r="58" spans="1:5" x14ac:dyDescent="0.25">
      <c r="B58" s="107" t="s">
        <v>85</v>
      </c>
    </row>
    <row r="59" spans="1:5" x14ac:dyDescent="0.25">
      <c r="B59" s="107" t="s">
        <v>106</v>
      </c>
      <c r="C59" s="107"/>
    </row>
    <row r="60" spans="1:5" x14ac:dyDescent="0.25">
      <c r="C60" s="107"/>
    </row>
    <row r="61" spans="1:5" x14ac:dyDescent="0.25">
      <c r="B61" s="107" t="s">
        <v>87</v>
      </c>
    </row>
    <row r="62" spans="1:5" x14ac:dyDescent="0.25">
      <c r="B62" s="107" t="s">
        <v>93</v>
      </c>
    </row>
    <row r="63" spans="1:5" x14ac:dyDescent="0.25">
      <c r="B63" s="107" t="s">
        <v>91</v>
      </c>
    </row>
    <row r="66" spans="1:5" ht="15.75" thickBot="1" x14ac:dyDescent="0.3"/>
    <row r="67" spans="1:5" ht="18.75" x14ac:dyDescent="0.3">
      <c r="C67" s="55" t="s">
        <v>80</v>
      </c>
    </row>
    <row r="68" spans="1:5" ht="15.75" thickBot="1" x14ac:dyDescent="0.3">
      <c r="C68" s="23"/>
    </row>
    <row r="69" spans="1:5" x14ac:dyDescent="0.25">
      <c r="A69" s="1" t="s">
        <v>0</v>
      </c>
      <c r="B69" s="2" t="s">
        <v>1</v>
      </c>
      <c r="C69" s="3" t="s">
        <v>2</v>
      </c>
      <c r="D69" s="4" t="s">
        <v>45</v>
      </c>
      <c r="E69" s="5" t="s">
        <v>16</v>
      </c>
    </row>
    <row r="70" spans="1:5" ht="15.75" thickBot="1" x14ac:dyDescent="0.3">
      <c r="A70" s="84" t="s">
        <v>3</v>
      </c>
      <c r="B70" s="85"/>
      <c r="C70" s="86"/>
      <c r="D70" s="87" t="s">
        <v>4</v>
      </c>
      <c r="E70" s="56" t="s">
        <v>4</v>
      </c>
    </row>
    <row r="71" spans="1:5" x14ac:dyDescent="0.25">
      <c r="A71" s="33">
        <v>20</v>
      </c>
      <c r="B71" s="49">
        <f>(A71*12*0.16)</f>
        <v>38.4</v>
      </c>
      <c r="C71" s="72" t="s">
        <v>30</v>
      </c>
      <c r="D71" s="9">
        <v>10.6</v>
      </c>
      <c r="E71" s="50">
        <f t="shared" ref="E71:E86" si="2">A71*D71</f>
        <v>212</v>
      </c>
    </row>
    <row r="72" spans="1:5" x14ac:dyDescent="0.25">
      <c r="A72" s="15">
        <v>20</v>
      </c>
      <c r="B72" s="35">
        <f>(A72*12*0.19)</f>
        <v>45.6</v>
      </c>
      <c r="C72" s="60" t="s">
        <v>31</v>
      </c>
      <c r="D72" s="13">
        <v>10.6</v>
      </c>
      <c r="E72" s="17">
        <f t="shared" si="2"/>
        <v>212</v>
      </c>
    </row>
    <row r="73" spans="1:5" x14ac:dyDescent="0.25">
      <c r="A73" s="11">
        <v>12</v>
      </c>
      <c r="B73" s="13">
        <f>(A73*12*0.19)</f>
        <v>27.36</v>
      </c>
      <c r="C73" s="58" t="s">
        <v>32</v>
      </c>
      <c r="D73" s="13">
        <v>10.6</v>
      </c>
      <c r="E73" s="17">
        <f t="shared" si="2"/>
        <v>127.19999999999999</v>
      </c>
    </row>
    <row r="74" spans="1:5" x14ac:dyDescent="0.25">
      <c r="A74" s="11">
        <v>12</v>
      </c>
      <c r="B74" s="13">
        <f>(A74*12*0.19)</f>
        <v>27.36</v>
      </c>
      <c r="C74" s="58" t="s">
        <v>33</v>
      </c>
      <c r="D74" s="13">
        <v>10.6</v>
      </c>
      <c r="E74" s="17">
        <f t="shared" si="2"/>
        <v>127.19999999999999</v>
      </c>
    </row>
    <row r="75" spans="1:5" x14ac:dyDescent="0.25">
      <c r="A75" s="15">
        <v>60</v>
      </c>
      <c r="B75" s="51">
        <f>(A75*50)</f>
        <v>3000</v>
      </c>
      <c r="C75" s="60" t="s">
        <v>34</v>
      </c>
      <c r="D75" s="35">
        <v>48.4</v>
      </c>
      <c r="E75" s="17">
        <f t="shared" si="2"/>
        <v>2904</v>
      </c>
    </row>
    <row r="76" spans="1:5" x14ac:dyDescent="0.25">
      <c r="A76" s="15">
        <v>9</v>
      </c>
      <c r="B76" s="35">
        <f>(A76*12)</f>
        <v>108</v>
      </c>
      <c r="C76" s="60" t="s">
        <v>35</v>
      </c>
      <c r="D76" s="35">
        <v>15.6</v>
      </c>
      <c r="E76" s="17">
        <f t="shared" si="2"/>
        <v>140.4</v>
      </c>
    </row>
    <row r="77" spans="1:5" x14ac:dyDescent="0.25">
      <c r="A77" s="15">
        <v>13</v>
      </c>
      <c r="B77" s="35">
        <f>A77*24.6</f>
        <v>319.8</v>
      </c>
      <c r="C77" s="60" t="s">
        <v>36</v>
      </c>
      <c r="D77" s="35">
        <v>45.2</v>
      </c>
      <c r="E77" s="17">
        <f t="shared" si="2"/>
        <v>587.6</v>
      </c>
    </row>
    <row r="78" spans="1:5" x14ac:dyDescent="0.25">
      <c r="A78" s="15">
        <v>1</v>
      </c>
      <c r="B78" s="35">
        <f>A78*8</f>
        <v>8</v>
      </c>
      <c r="C78" s="60" t="s">
        <v>37</v>
      </c>
      <c r="D78" s="35">
        <v>46.8</v>
      </c>
      <c r="E78" s="17">
        <f t="shared" si="2"/>
        <v>46.8</v>
      </c>
    </row>
    <row r="79" spans="1:5" x14ac:dyDescent="0.25">
      <c r="A79" s="15">
        <v>8</v>
      </c>
      <c r="B79" s="35">
        <f>A79*5.4</f>
        <v>43.2</v>
      </c>
      <c r="C79" s="60" t="s">
        <v>38</v>
      </c>
      <c r="D79" s="35">
        <v>19.399999999999999</v>
      </c>
      <c r="E79" s="17">
        <f t="shared" si="2"/>
        <v>155.19999999999999</v>
      </c>
    </row>
    <row r="80" spans="1:5" x14ac:dyDescent="0.25">
      <c r="A80" s="15">
        <v>2</v>
      </c>
      <c r="B80" s="35">
        <f>A80*50</f>
        <v>100</v>
      </c>
      <c r="C80" s="60" t="s">
        <v>39</v>
      </c>
      <c r="D80" s="35">
        <v>38.799999999999997</v>
      </c>
      <c r="E80" s="17">
        <f t="shared" si="2"/>
        <v>77.599999999999994</v>
      </c>
    </row>
    <row r="81" spans="1:5" x14ac:dyDescent="0.25">
      <c r="A81" s="11">
        <v>34</v>
      </c>
      <c r="B81" s="13">
        <f>A81*6.2</f>
        <v>210.8</v>
      </c>
      <c r="C81" s="100" t="s">
        <v>40</v>
      </c>
      <c r="D81" s="13">
        <v>52</v>
      </c>
      <c r="E81" s="14">
        <f t="shared" si="2"/>
        <v>1768</v>
      </c>
    </row>
    <row r="82" spans="1:5" x14ac:dyDescent="0.25">
      <c r="A82" s="11">
        <v>54</v>
      </c>
      <c r="B82" s="13">
        <f>(A82*3)</f>
        <v>162</v>
      </c>
      <c r="C82" s="92" t="s">
        <v>41</v>
      </c>
      <c r="D82" s="13">
        <v>10.4</v>
      </c>
      <c r="E82" s="14">
        <f t="shared" si="2"/>
        <v>561.6</v>
      </c>
    </row>
    <row r="83" spans="1:5" x14ac:dyDescent="0.25">
      <c r="A83" s="11">
        <v>7</v>
      </c>
      <c r="B83" s="13">
        <v>5</v>
      </c>
      <c r="C83" s="60" t="s">
        <v>42</v>
      </c>
      <c r="D83" s="13">
        <v>10.3</v>
      </c>
      <c r="E83" s="14">
        <f t="shared" si="2"/>
        <v>72.100000000000009</v>
      </c>
    </row>
    <row r="84" spans="1:5" x14ac:dyDescent="0.25">
      <c r="A84" s="11">
        <v>4</v>
      </c>
      <c r="B84" s="13">
        <f>A84*15</f>
        <v>60</v>
      </c>
      <c r="C84" s="60" t="s">
        <v>43</v>
      </c>
      <c r="D84" s="13">
        <v>36</v>
      </c>
      <c r="E84" s="14">
        <f t="shared" si="2"/>
        <v>144</v>
      </c>
    </row>
    <row r="85" spans="1:5" x14ac:dyDescent="0.25">
      <c r="A85" s="11">
        <v>1</v>
      </c>
      <c r="B85" s="13">
        <v>10</v>
      </c>
      <c r="C85" s="60" t="s">
        <v>44</v>
      </c>
      <c r="D85" s="13">
        <v>108</v>
      </c>
      <c r="E85" s="14">
        <f t="shared" si="2"/>
        <v>108</v>
      </c>
    </row>
    <row r="86" spans="1:5" ht="15.75" thickBot="1" x14ac:dyDescent="0.3">
      <c r="A86" s="34">
        <v>1</v>
      </c>
      <c r="B86" s="19">
        <v>2</v>
      </c>
      <c r="C86" s="76" t="s">
        <v>79</v>
      </c>
      <c r="D86" s="19">
        <v>150</v>
      </c>
      <c r="E86" s="65">
        <f t="shared" si="2"/>
        <v>150</v>
      </c>
    </row>
    <row r="87" spans="1:5" x14ac:dyDescent="0.25">
      <c r="A87" s="96"/>
      <c r="B87" s="97"/>
      <c r="C87" s="98"/>
      <c r="D87" s="80"/>
      <c r="E87" s="99"/>
    </row>
    <row r="88" spans="1:5" ht="19.5" thickBot="1" x14ac:dyDescent="0.35">
      <c r="A88" s="101">
        <f>SUM(A71:A87)</f>
        <v>258</v>
      </c>
      <c r="B88" s="102">
        <f>SUM(B71:B87)</f>
        <v>4167.5200000000004</v>
      </c>
      <c r="C88" s="24" t="s">
        <v>16</v>
      </c>
      <c r="D88" s="53"/>
      <c r="E88" s="54">
        <f>SUM(E71:E87)</f>
        <v>7393.7000000000016</v>
      </c>
    </row>
    <row r="90" spans="1:5" ht="15.75" x14ac:dyDescent="0.25">
      <c r="B90" s="106" t="s">
        <v>95</v>
      </c>
      <c r="C90" s="107"/>
    </row>
    <row r="91" spans="1:5" x14ac:dyDescent="0.25">
      <c r="B91" s="107" t="s">
        <v>83</v>
      </c>
      <c r="C91" s="107"/>
    </row>
    <row r="92" spans="1:5" x14ac:dyDescent="0.25">
      <c r="B92" s="107" t="s">
        <v>84</v>
      </c>
      <c r="C92" s="107"/>
    </row>
    <row r="93" spans="1:5" x14ac:dyDescent="0.25">
      <c r="B93" s="107" t="s">
        <v>85</v>
      </c>
    </row>
    <row r="94" spans="1:5" x14ac:dyDescent="0.25">
      <c r="B94" s="107" t="s">
        <v>106</v>
      </c>
      <c r="C94" s="107"/>
    </row>
    <row r="95" spans="1:5" x14ac:dyDescent="0.25">
      <c r="C95" s="107"/>
    </row>
    <row r="96" spans="1:5" x14ac:dyDescent="0.25">
      <c r="B96" s="107" t="s">
        <v>87</v>
      </c>
    </row>
    <row r="97" spans="1:5" x14ac:dyDescent="0.25">
      <c r="B97" s="107" t="s">
        <v>102</v>
      </c>
    </row>
    <row r="98" spans="1:5" x14ac:dyDescent="0.25">
      <c r="B98" s="107" t="s">
        <v>92</v>
      </c>
    </row>
    <row r="99" spans="1:5" ht="15.75" thickBot="1" x14ac:dyDescent="0.3"/>
    <row r="100" spans="1:5" ht="18.75" x14ac:dyDescent="0.3">
      <c r="C100" s="55" t="s">
        <v>81</v>
      </c>
    </row>
    <row r="101" spans="1:5" ht="15.75" thickBot="1" x14ac:dyDescent="0.3">
      <c r="C101" s="23"/>
    </row>
    <row r="102" spans="1:5" x14ac:dyDescent="0.25">
      <c r="A102" s="1" t="s">
        <v>0</v>
      </c>
      <c r="B102" s="2" t="s">
        <v>1</v>
      </c>
      <c r="C102" s="3" t="s">
        <v>2</v>
      </c>
      <c r="D102" s="4" t="s">
        <v>45</v>
      </c>
      <c r="E102" s="5" t="s">
        <v>16</v>
      </c>
    </row>
    <row r="103" spans="1:5" ht="15.75" thickBot="1" x14ac:dyDescent="0.3">
      <c r="A103" s="84" t="s">
        <v>3</v>
      </c>
      <c r="B103" s="85"/>
      <c r="C103" s="86"/>
      <c r="D103" s="87" t="s">
        <v>4</v>
      </c>
      <c r="E103" s="56" t="s">
        <v>4</v>
      </c>
    </row>
    <row r="104" spans="1:5" x14ac:dyDescent="0.25">
      <c r="A104" s="7">
        <v>5</v>
      </c>
      <c r="B104" s="8">
        <f>A104*6</f>
        <v>30</v>
      </c>
      <c r="C104" s="57" t="s">
        <v>46</v>
      </c>
      <c r="D104" s="8">
        <v>22.5</v>
      </c>
      <c r="E104" s="10">
        <f>A104*D104</f>
        <v>112.5</v>
      </c>
    </row>
    <row r="105" spans="1:5" x14ac:dyDescent="0.25">
      <c r="A105" s="11">
        <v>4</v>
      </c>
      <c r="B105" s="12">
        <v>200</v>
      </c>
      <c r="C105" s="58" t="s">
        <v>47</v>
      </c>
      <c r="D105" s="12">
        <v>55</v>
      </c>
      <c r="E105" s="14">
        <f t="shared" ref="E105:E120" si="3">A105*D105</f>
        <v>220</v>
      </c>
    </row>
    <row r="106" spans="1:5" x14ac:dyDescent="0.25">
      <c r="A106" s="11">
        <v>18</v>
      </c>
      <c r="B106" s="12">
        <f>(A106*40)</f>
        <v>720</v>
      </c>
      <c r="C106" s="58" t="s">
        <v>48</v>
      </c>
      <c r="D106" s="12">
        <v>64</v>
      </c>
      <c r="E106" s="14">
        <f t="shared" si="3"/>
        <v>1152</v>
      </c>
    </row>
    <row r="107" spans="1:5" x14ac:dyDescent="0.25">
      <c r="A107" s="11">
        <v>8</v>
      </c>
      <c r="B107" s="12">
        <v>200</v>
      </c>
      <c r="C107" s="58" t="s">
        <v>49</v>
      </c>
      <c r="D107" s="12">
        <v>35</v>
      </c>
      <c r="E107" s="14">
        <f t="shared" si="3"/>
        <v>280</v>
      </c>
    </row>
    <row r="108" spans="1:5" x14ac:dyDescent="0.25">
      <c r="A108" s="11">
        <v>20</v>
      </c>
      <c r="B108" s="12">
        <f>(A108*41)</f>
        <v>820</v>
      </c>
      <c r="C108" s="58" t="s">
        <v>50</v>
      </c>
      <c r="D108" s="12">
        <v>38.950000000000003</v>
      </c>
      <c r="E108" s="14">
        <f t="shared" si="3"/>
        <v>779</v>
      </c>
    </row>
    <row r="109" spans="1:5" x14ac:dyDescent="0.25">
      <c r="A109" s="11">
        <v>20</v>
      </c>
      <c r="B109" s="12">
        <v>800</v>
      </c>
      <c r="C109" s="58" t="s">
        <v>51</v>
      </c>
      <c r="D109" s="12">
        <v>46</v>
      </c>
      <c r="E109" s="14">
        <f t="shared" si="3"/>
        <v>920</v>
      </c>
    </row>
    <row r="110" spans="1:5" x14ac:dyDescent="0.25">
      <c r="A110" s="15">
        <v>150</v>
      </c>
      <c r="B110" s="59">
        <f>(A110*15)</f>
        <v>2250</v>
      </c>
      <c r="C110" s="60" t="s">
        <v>52</v>
      </c>
      <c r="D110" s="16">
        <v>24</v>
      </c>
      <c r="E110" s="14">
        <f t="shared" si="3"/>
        <v>3600</v>
      </c>
    </row>
    <row r="111" spans="1:5" x14ac:dyDescent="0.25">
      <c r="A111" s="61">
        <v>2</v>
      </c>
      <c r="B111" s="16">
        <f>A111*50</f>
        <v>100</v>
      </c>
      <c r="C111" s="60" t="s">
        <v>53</v>
      </c>
      <c r="D111" s="62">
        <v>67.5</v>
      </c>
      <c r="E111" s="14">
        <f t="shared" si="3"/>
        <v>135</v>
      </c>
    </row>
    <row r="112" spans="1:5" x14ac:dyDescent="0.25">
      <c r="A112" s="15">
        <v>76</v>
      </c>
      <c r="B112" s="59">
        <f>(A112*50)</f>
        <v>3800</v>
      </c>
      <c r="C112" s="60" t="s">
        <v>54</v>
      </c>
      <c r="D112" s="16">
        <v>90</v>
      </c>
      <c r="E112" s="14">
        <f t="shared" si="3"/>
        <v>6840</v>
      </c>
    </row>
    <row r="113" spans="1:5" x14ac:dyDescent="0.25">
      <c r="A113" s="11">
        <v>10</v>
      </c>
      <c r="B113" s="12">
        <f>(A113*50)</f>
        <v>500</v>
      </c>
      <c r="C113" s="58" t="s">
        <v>55</v>
      </c>
      <c r="D113" s="12">
        <v>130</v>
      </c>
      <c r="E113" s="14">
        <f t="shared" si="3"/>
        <v>1300</v>
      </c>
    </row>
    <row r="114" spans="1:5" x14ac:dyDescent="0.25">
      <c r="A114" s="15">
        <v>8</v>
      </c>
      <c r="B114" s="12">
        <f>A114*25</f>
        <v>200</v>
      </c>
      <c r="C114" s="58" t="s">
        <v>56</v>
      </c>
      <c r="D114" s="12">
        <v>40</v>
      </c>
      <c r="E114" s="14">
        <f t="shared" si="3"/>
        <v>320</v>
      </c>
    </row>
    <row r="115" spans="1:5" x14ac:dyDescent="0.25">
      <c r="A115" s="15">
        <v>2</v>
      </c>
      <c r="B115" s="12">
        <f>A115*25</f>
        <v>50</v>
      </c>
      <c r="C115" s="58" t="s">
        <v>57</v>
      </c>
      <c r="D115" s="12">
        <v>162.5</v>
      </c>
      <c r="E115" s="14">
        <f t="shared" si="3"/>
        <v>325</v>
      </c>
    </row>
    <row r="116" spans="1:5" x14ac:dyDescent="0.25">
      <c r="A116" s="15">
        <v>3</v>
      </c>
      <c r="B116" s="16">
        <f>(A116*16.8)</f>
        <v>50.400000000000006</v>
      </c>
      <c r="C116" s="60" t="s">
        <v>58</v>
      </c>
      <c r="D116" s="12">
        <v>114.24</v>
      </c>
      <c r="E116" s="14">
        <f t="shared" si="3"/>
        <v>342.71999999999997</v>
      </c>
    </row>
    <row r="117" spans="1:5" x14ac:dyDescent="0.25">
      <c r="A117" s="11">
        <v>16</v>
      </c>
      <c r="B117" s="12">
        <f>(A117*25)</f>
        <v>400</v>
      </c>
      <c r="C117" s="58" t="s">
        <v>59</v>
      </c>
      <c r="D117" s="12">
        <v>65</v>
      </c>
      <c r="E117" s="14">
        <f t="shared" si="3"/>
        <v>1040</v>
      </c>
    </row>
    <row r="118" spans="1:5" x14ac:dyDescent="0.25">
      <c r="A118" s="11">
        <v>12</v>
      </c>
      <c r="B118" s="12">
        <f>A118*25</f>
        <v>300</v>
      </c>
      <c r="C118" s="58" t="s">
        <v>60</v>
      </c>
      <c r="D118" s="12">
        <v>26.25</v>
      </c>
      <c r="E118" s="14">
        <f t="shared" si="3"/>
        <v>315</v>
      </c>
    </row>
    <row r="119" spans="1:5" x14ac:dyDescent="0.25">
      <c r="A119" s="11">
        <v>4</v>
      </c>
      <c r="B119" s="12">
        <f>A119*2.5</f>
        <v>10</v>
      </c>
      <c r="C119" s="58" t="s">
        <v>61</v>
      </c>
      <c r="D119" s="12">
        <v>27.5</v>
      </c>
      <c r="E119" s="14">
        <f t="shared" si="3"/>
        <v>110</v>
      </c>
    </row>
    <row r="120" spans="1:5" ht="15.75" thickBot="1" x14ac:dyDescent="0.3">
      <c r="A120" s="63">
        <v>2</v>
      </c>
      <c r="B120" s="32">
        <f>A120*5</f>
        <v>10</v>
      </c>
      <c r="C120" s="64" t="s">
        <v>62</v>
      </c>
      <c r="D120" s="32">
        <v>37</v>
      </c>
      <c r="E120" s="65">
        <f t="shared" si="3"/>
        <v>74</v>
      </c>
    </row>
    <row r="121" spans="1:5" x14ac:dyDescent="0.25">
      <c r="A121" s="20"/>
      <c r="B121" s="21"/>
      <c r="C121" s="22"/>
      <c r="D121" s="66"/>
      <c r="E121" s="67"/>
    </row>
    <row r="122" spans="1:5" ht="19.5" thickBot="1" x14ac:dyDescent="0.35">
      <c r="A122" s="6">
        <f>SUM(A104:A121)</f>
        <v>360</v>
      </c>
      <c r="B122" s="103">
        <f>SUM(B104:B121)</f>
        <v>10440.4</v>
      </c>
      <c r="C122" s="24" t="s">
        <v>16</v>
      </c>
      <c r="D122" s="68"/>
      <c r="E122" s="69">
        <f>SUM(E104:E121)</f>
        <v>17865.22</v>
      </c>
    </row>
    <row r="123" spans="1:5" ht="15.75" x14ac:dyDescent="0.25">
      <c r="B123" s="106" t="s">
        <v>96</v>
      </c>
      <c r="C123" s="107"/>
    </row>
    <row r="124" spans="1:5" x14ac:dyDescent="0.25">
      <c r="B124" s="107" t="s">
        <v>83</v>
      </c>
      <c r="C124" s="107"/>
    </row>
    <row r="125" spans="1:5" x14ac:dyDescent="0.25">
      <c r="B125" s="107" t="s">
        <v>84</v>
      </c>
      <c r="C125" s="107"/>
    </row>
    <row r="126" spans="1:5" x14ac:dyDescent="0.25">
      <c r="B126" s="107" t="s">
        <v>85</v>
      </c>
    </row>
    <row r="127" spans="1:5" x14ac:dyDescent="0.25">
      <c r="B127" s="107" t="s">
        <v>86</v>
      </c>
      <c r="C127" s="107"/>
    </row>
    <row r="128" spans="1:5" x14ac:dyDescent="0.25">
      <c r="C128" s="107"/>
    </row>
    <row r="129" spans="1:5" x14ac:dyDescent="0.25">
      <c r="B129" s="107" t="s">
        <v>87</v>
      </c>
    </row>
    <row r="130" spans="1:5" x14ac:dyDescent="0.25">
      <c r="B130" s="107" t="s">
        <v>97</v>
      </c>
    </row>
    <row r="131" spans="1:5" x14ac:dyDescent="0.25">
      <c r="B131" s="107" t="s">
        <v>98</v>
      </c>
    </row>
    <row r="132" spans="1:5" ht="15.75" thickBot="1" x14ac:dyDescent="0.3"/>
    <row r="133" spans="1:5" ht="18.75" x14ac:dyDescent="0.3">
      <c r="C133" s="55" t="s">
        <v>82</v>
      </c>
    </row>
    <row r="134" spans="1:5" ht="15.75" thickBot="1" x14ac:dyDescent="0.3">
      <c r="C134" s="23"/>
    </row>
    <row r="135" spans="1:5" x14ac:dyDescent="0.25">
      <c r="A135" s="1" t="s">
        <v>0</v>
      </c>
      <c r="B135" s="2" t="s">
        <v>1</v>
      </c>
      <c r="C135" s="3" t="s">
        <v>2</v>
      </c>
      <c r="D135" s="4" t="s">
        <v>45</v>
      </c>
      <c r="E135" s="5" t="s">
        <v>16</v>
      </c>
    </row>
    <row r="136" spans="1:5" ht="15.75" thickBot="1" x14ac:dyDescent="0.3">
      <c r="A136" s="84" t="s">
        <v>3</v>
      </c>
      <c r="B136" s="85"/>
      <c r="C136" s="86"/>
      <c r="D136" s="87" t="s">
        <v>4</v>
      </c>
      <c r="E136" s="56" t="s">
        <v>4</v>
      </c>
    </row>
    <row r="137" spans="1:5" x14ac:dyDescent="0.25">
      <c r="A137" s="33">
        <v>350</v>
      </c>
      <c r="B137" s="71">
        <f>(A137*14.35)</f>
        <v>5022.5</v>
      </c>
      <c r="C137" s="72" t="s">
        <v>63</v>
      </c>
      <c r="D137" s="49">
        <v>10.9</v>
      </c>
      <c r="E137" s="50">
        <f t="shared" ref="E137:E151" si="4">A137*D137</f>
        <v>3815</v>
      </c>
    </row>
    <row r="138" spans="1:5" x14ac:dyDescent="0.25">
      <c r="A138" s="15">
        <v>30</v>
      </c>
      <c r="B138" s="13">
        <f>A138*10</f>
        <v>300</v>
      </c>
      <c r="C138" s="58" t="s">
        <v>64</v>
      </c>
      <c r="D138" s="13">
        <v>6.8</v>
      </c>
      <c r="E138" s="17">
        <f t="shared" si="4"/>
        <v>204</v>
      </c>
    </row>
    <row r="139" spans="1:5" x14ac:dyDescent="0.25">
      <c r="A139" s="15">
        <v>35</v>
      </c>
      <c r="B139" s="13">
        <f>A139*14</f>
        <v>490</v>
      </c>
      <c r="C139" s="58" t="s">
        <v>65</v>
      </c>
      <c r="D139" s="13">
        <v>9.6</v>
      </c>
      <c r="E139" s="17">
        <f t="shared" si="4"/>
        <v>336</v>
      </c>
    </row>
    <row r="140" spans="1:5" x14ac:dyDescent="0.25">
      <c r="A140" s="15">
        <v>165</v>
      </c>
      <c r="B140" s="73">
        <f>A140*12.5</f>
        <v>2062.5</v>
      </c>
      <c r="C140" s="58" t="s">
        <v>66</v>
      </c>
      <c r="D140" s="13">
        <v>9.6</v>
      </c>
      <c r="E140" s="17">
        <f t="shared" si="4"/>
        <v>1584</v>
      </c>
    </row>
    <row r="141" spans="1:5" x14ac:dyDescent="0.25">
      <c r="A141" s="15">
        <v>60</v>
      </c>
      <c r="B141" s="13">
        <f>(A141*9.55)</f>
        <v>573</v>
      </c>
      <c r="C141" s="58" t="s">
        <v>67</v>
      </c>
      <c r="D141" s="13">
        <v>5.0999999999999996</v>
      </c>
      <c r="E141" s="17">
        <f t="shared" si="4"/>
        <v>306</v>
      </c>
    </row>
    <row r="142" spans="1:5" x14ac:dyDescent="0.25">
      <c r="A142" s="15">
        <v>180</v>
      </c>
      <c r="B142" s="73">
        <f>(A142*12.75)</f>
        <v>2295</v>
      </c>
      <c r="C142" s="58" t="s">
        <v>68</v>
      </c>
      <c r="D142" s="13">
        <v>5.3</v>
      </c>
      <c r="E142" s="17">
        <f t="shared" si="4"/>
        <v>954</v>
      </c>
    </row>
    <row r="143" spans="1:5" x14ac:dyDescent="0.25">
      <c r="A143" s="11">
        <v>1</v>
      </c>
      <c r="B143" s="13">
        <f>(A143*20)</f>
        <v>20</v>
      </c>
      <c r="C143" s="58" t="s">
        <v>69</v>
      </c>
      <c r="D143" s="13">
        <v>55.7</v>
      </c>
      <c r="E143" s="17">
        <f t="shared" si="4"/>
        <v>55.7</v>
      </c>
    </row>
    <row r="144" spans="1:5" x14ac:dyDescent="0.25">
      <c r="A144" s="15">
        <v>14</v>
      </c>
      <c r="B144" s="17">
        <f>A144*18</f>
        <v>252</v>
      </c>
      <c r="C144" s="74" t="s">
        <v>70</v>
      </c>
      <c r="D144" s="13">
        <v>221.4</v>
      </c>
      <c r="E144" s="17">
        <f t="shared" si="4"/>
        <v>3099.6</v>
      </c>
    </row>
    <row r="145" spans="1:8" x14ac:dyDescent="0.25">
      <c r="A145" s="15">
        <v>1</v>
      </c>
      <c r="B145" s="13">
        <f>(A145*10.8)</f>
        <v>10.8</v>
      </c>
      <c r="C145" s="58" t="s">
        <v>71</v>
      </c>
      <c r="D145" s="13">
        <v>222</v>
      </c>
      <c r="E145" s="14">
        <f t="shared" si="4"/>
        <v>222</v>
      </c>
    </row>
    <row r="146" spans="1:8" x14ac:dyDescent="0.25">
      <c r="A146" s="15">
        <v>1</v>
      </c>
      <c r="B146" s="13">
        <f>A146*7.2</f>
        <v>7.2</v>
      </c>
      <c r="C146" s="58" t="s">
        <v>72</v>
      </c>
      <c r="D146" s="13">
        <v>47.5</v>
      </c>
      <c r="E146" s="14">
        <f t="shared" si="4"/>
        <v>47.5</v>
      </c>
    </row>
    <row r="147" spans="1:8" x14ac:dyDescent="0.25">
      <c r="A147" s="11">
        <v>7</v>
      </c>
      <c r="B147" s="13">
        <f>(A147*12.5)</f>
        <v>87.5</v>
      </c>
      <c r="C147" s="58" t="s">
        <v>73</v>
      </c>
      <c r="D147" s="13">
        <v>68</v>
      </c>
      <c r="E147" s="14">
        <f t="shared" si="4"/>
        <v>476</v>
      </c>
    </row>
    <row r="148" spans="1:8" x14ac:dyDescent="0.25">
      <c r="A148" s="11">
        <v>7</v>
      </c>
      <c r="B148" s="13">
        <f>(A148*12.5)</f>
        <v>87.5</v>
      </c>
      <c r="C148" s="58" t="s">
        <v>74</v>
      </c>
      <c r="D148" s="13">
        <v>68</v>
      </c>
      <c r="E148" s="14">
        <f t="shared" si="4"/>
        <v>476</v>
      </c>
    </row>
    <row r="149" spans="1:8" x14ac:dyDescent="0.25">
      <c r="A149" s="11">
        <v>1</v>
      </c>
      <c r="B149" s="13">
        <f>A149*10</f>
        <v>10</v>
      </c>
      <c r="C149" s="58" t="s">
        <v>75</v>
      </c>
      <c r="D149" s="13">
        <v>58</v>
      </c>
      <c r="E149" s="14">
        <f t="shared" si="4"/>
        <v>58</v>
      </c>
    </row>
    <row r="150" spans="1:8" x14ac:dyDescent="0.25">
      <c r="A150" s="15">
        <v>10</v>
      </c>
      <c r="B150" s="35">
        <f t="shared" ref="B150" si="5">A150*0.3</f>
        <v>3</v>
      </c>
      <c r="C150" s="75" t="s">
        <v>76</v>
      </c>
      <c r="D150" s="13">
        <v>110</v>
      </c>
      <c r="E150" s="17">
        <f t="shared" si="4"/>
        <v>1100</v>
      </c>
    </row>
    <row r="151" spans="1:8" ht="15.75" thickBot="1" x14ac:dyDescent="0.3">
      <c r="A151" s="18">
        <v>30</v>
      </c>
      <c r="B151" s="52">
        <f>A151*3.5</f>
        <v>105</v>
      </c>
      <c r="C151" s="76" t="s">
        <v>77</v>
      </c>
      <c r="D151" s="19">
        <v>16</v>
      </c>
      <c r="E151" s="77">
        <f t="shared" si="4"/>
        <v>480</v>
      </c>
    </row>
    <row r="152" spans="1:8" x14ac:dyDescent="0.25">
      <c r="A152" s="30"/>
      <c r="B152" s="78"/>
      <c r="C152" s="31"/>
      <c r="D152" s="79"/>
      <c r="E152" s="80"/>
    </row>
    <row r="153" spans="1:8" ht="19.5" thickBot="1" x14ac:dyDescent="0.35">
      <c r="A153" s="105">
        <f>SUM(A137:A152)</f>
        <v>892</v>
      </c>
      <c r="B153" s="104">
        <f>SUM(B137:B152)</f>
        <v>11326</v>
      </c>
      <c r="C153" s="24" t="s">
        <v>78</v>
      </c>
      <c r="D153" s="81"/>
      <c r="E153" s="82">
        <f>SUM(E137:E152)</f>
        <v>13213.8</v>
      </c>
    </row>
    <row r="155" spans="1:8" ht="15.75" x14ac:dyDescent="0.25">
      <c r="B155" s="106" t="s">
        <v>101</v>
      </c>
      <c r="C155" s="107"/>
    </row>
    <row r="156" spans="1:8" x14ac:dyDescent="0.25">
      <c r="B156" s="107" t="s">
        <v>83</v>
      </c>
      <c r="C156" s="107"/>
    </row>
    <row r="157" spans="1:8" x14ac:dyDescent="0.25">
      <c r="B157" s="107" t="s">
        <v>84</v>
      </c>
      <c r="C157" s="107"/>
    </row>
    <row r="158" spans="1:8" ht="15.75" thickBot="1" x14ac:dyDescent="0.3">
      <c r="B158" s="107" t="s">
        <v>85</v>
      </c>
    </row>
    <row r="159" spans="1:8" ht="16.5" thickBot="1" x14ac:dyDescent="0.3">
      <c r="B159" s="107" t="s">
        <v>106</v>
      </c>
      <c r="C159" s="107"/>
      <c r="H159" s="83">
        <f>E19+E53+E88+E122+E153</f>
        <v>47679.020000000004</v>
      </c>
    </row>
    <row r="160" spans="1:8" x14ac:dyDescent="0.25">
      <c r="C160" s="107"/>
    </row>
    <row r="161" spans="2:2" x14ac:dyDescent="0.25">
      <c r="B161" s="107" t="s">
        <v>87</v>
      </c>
    </row>
    <row r="162" spans="2:2" x14ac:dyDescent="0.25">
      <c r="B162" s="107" t="s">
        <v>99</v>
      </c>
    </row>
    <row r="163" spans="2:2" x14ac:dyDescent="0.25">
      <c r="B163" s="107" t="s">
        <v>100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gaby</cp:lastModifiedBy>
  <dcterms:created xsi:type="dcterms:W3CDTF">2015-04-13T04:46:02Z</dcterms:created>
  <dcterms:modified xsi:type="dcterms:W3CDTF">2015-04-13T11:07:51Z</dcterms:modified>
</cp:coreProperties>
</file>