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rco Luzio\Desktop\"/>
    </mc:Choice>
  </mc:AlternateContent>
  <bookViews>
    <workbookView xWindow="0" yWindow="0" windowWidth="20490" windowHeight="7755" tabRatio="1000" activeTab="1"/>
  </bookViews>
  <sheets>
    <sheet name="Resumen RH" sheetId="48" r:id="rId1"/>
    <sheet name="Hoja2" sheetId="53" r:id="rId2"/>
    <sheet name="Resumen SECA" sheetId="49" r:id="rId3"/>
    <sheet name="Hoja1" sheetId="50" r:id="rId4"/>
    <sheet name="Hoja3" sheetId="52" r:id="rId5"/>
  </sheets>
  <definedNames>
    <definedName name="_xlnm._FilterDatabase" localSheetId="0" hidden="1">'Resumen RH'!$C$4:$AD$47</definedName>
    <definedName name="_xlnm._FilterDatabase" localSheetId="2" hidden="1">'Resumen SECA'!$C$4:$D$46</definedName>
  </definedNames>
  <calcPr calcId="152511"/>
</workbook>
</file>

<file path=xl/calcChain.xml><?xml version="1.0" encoding="utf-8"?>
<calcChain xmlns="http://schemas.openxmlformats.org/spreadsheetml/2006/main">
  <c r="F19" i="53" l="1"/>
  <c r="F17" i="53"/>
  <c r="H6" i="53" l="1"/>
  <c r="H7" i="53" s="1"/>
  <c r="G9" i="53"/>
  <c r="G52" i="50" l="1"/>
  <c r="F52" i="50"/>
  <c r="G50" i="50"/>
  <c r="F50" i="50"/>
  <c r="F49" i="50"/>
  <c r="S5" i="48" l="1"/>
  <c r="P14" i="48" l="1"/>
  <c r="AG10" i="48"/>
  <c r="AG9" i="48"/>
  <c r="AG8" i="48"/>
  <c r="AG7" i="48"/>
  <c r="AG11" i="48"/>
  <c r="AG12" i="48"/>
  <c r="AG13" i="48"/>
  <c r="AG21" i="48"/>
  <c r="P8" i="48" l="1"/>
  <c r="P18" i="48"/>
  <c r="P17" i="48"/>
  <c r="P16" i="48"/>
  <c r="P15" i="48"/>
  <c r="P12" i="48"/>
  <c r="P11" i="48"/>
  <c r="P10" i="48"/>
  <c r="P9" i="48"/>
  <c r="T5" i="48" l="1"/>
  <c r="E19" i="48"/>
  <c r="E26" i="48"/>
  <c r="E25" i="48"/>
  <c r="AD13" i="48" l="1"/>
  <c r="AC13" i="48"/>
  <c r="S13" i="48"/>
  <c r="T13" i="48"/>
  <c r="N20" i="48" l="1"/>
  <c r="AG20" i="48" s="1"/>
  <c r="N19" i="48"/>
  <c r="AG19" i="48" s="1"/>
  <c r="N18" i="48"/>
  <c r="AG18" i="48" s="1"/>
  <c r="N17" i="48"/>
  <c r="AG17" i="48" s="1"/>
  <c r="N16" i="48"/>
  <c r="AG16" i="48" s="1"/>
  <c r="N15" i="48"/>
  <c r="AG15" i="48" s="1"/>
  <c r="N14" i="48"/>
  <c r="AG14" i="48" s="1"/>
  <c r="T30" i="48"/>
  <c r="S30" i="48"/>
  <c r="T29" i="48"/>
  <c r="S29" i="48"/>
  <c r="T12" i="48"/>
  <c r="S12" i="48"/>
  <c r="T11" i="48"/>
  <c r="S11" i="48"/>
  <c r="T10" i="48"/>
  <c r="S10" i="48"/>
  <c r="T9" i="48"/>
  <c r="S9" i="48"/>
  <c r="T8" i="48"/>
  <c r="S8" i="48"/>
  <c r="T28" i="48"/>
  <c r="S28" i="48"/>
  <c r="T6" i="48"/>
  <c r="S6" i="48"/>
  <c r="AD12" i="48"/>
  <c r="AC12" i="48"/>
  <c r="T21" i="48" l="1"/>
  <c r="S20" i="48"/>
  <c r="T46" i="48"/>
  <c r="S46" i="48"/>
  <c r="T45" i="48"/>
  <c r="S45" i="48"/>
  <c r="T44" i="48"/>
  <c r="S44" i="48"/>
  <c r="T42" i="48"/>
  <c r="S42" i="48"/>
  <c r="T41" i="48"/>
  <c r="S41" i="48"/>
  <c r="T40" i="48"/>
  <c r="S40" i="48"/>
  <c r="T39" i="48"/>
  <c r="S39" i="48"/>
  <c r="T38" i="48"/>
  <c r="S38" i="48"/>
  <c r="T37" i="48"/>
  <c r="S37" i="48"/>
  <c r="T36" i="48"/>
  <c r="S36" i="48"/>
  <c r="T35" i="48"/>
  <c r="S35" i="48"/>
  <c r="T34" i="48"/>
  <c r="S34" i="48"/>
  <c r="T33" i="48"/>
  <c r="S33" i="48"/>
  <c r="T32" i="48"/>
  <c r="S32" i="48"/>
  <c r="T19" i="48"/>
  <c r="S19" i="48"/>
  <c r="T18" i="48"/>
  <c r="S18" i="48"/>
  <c r="T17" i="48"/>
  <c r="S17" i="48"/>
  <c r="T16" i="48"/>
  <c r="S16" i="48"/>
  <c r="T15" i="48"/>
  <c r="S15" i="48"/>
  <c r="T14" i="48"/>
  <c r="S14" i="48"/>
  <c r="T31" i="48"/>
  <c r="S31" i="48"/>
  <c r="T27" i="48"/>
  <c r="S27" i="48"/>
  <c r="T26" i="48"/>
  <c r="S26" i="48"/>
  <c r="T25" i="48"/>
  <c r="S25" i="48"/>
  <c r="T24" i="48"/>
  <c r="S24" i="48"/>
  <c r="T7" i="48"/>
  <c r="S7" i="48"/>
  <c r="T23" i="48"/>
  <c r="S23" i="48"/>
  <c r="AD15" i="48"/>
  <c r="AC15" i="48"/>
  <c r="AD8" i="48"/>
  <c r="AC8" i="48"/>
  <c r="AD46" i="48"/>
  <c r="AC46" i="48"/>
  <c r="AD45" i="48"/>
  <c r="AC45" i="48"/>
  <c r="AD44" i="48"/>
  <c r="AC44" i="48"/>
  <c r="AD42" i="48"/>
  <c r="AC42" i="48"/>
  <c r="AD41" i="48"/>
  <c r="AC41" i="48"/>
  <c r="AD40" i="48"/>
  <c r="AC40" i="48"/>
  <c r="AD39" i="48"/>
  <c r="AC39" i="48"/>
  <c r="AD20" i="48"/>
  <c r="AC20" i="48"/>
  <c r="AD19" i="48"/>
  <c r="AC19" i="48"/>
  <c r="AD18" i="48"/>
  <c r="AC18" i="48"/>
  <c r="AD17" i="48"/>
  <c r="AC17" i="48"/>
  <c r="AD16" i="48"/>
  <c r="AC16" i="48"/>
  <c r="AD14" i="48"/>
  <c r="AC14" i="48"/>
  <c r="AD31" i="48"/>
  <c r="AC31" i="48"/>
  <c r="AD29" i="48"/>
  <c r="AC29" i="48"/>
  <c r="AD11" i="48"/>
  <c r="AC11" i="48"/>
  <c r="AD9" i="48"/>
  <c r="AC9" i="48"/>
  <c r="AD28" i="48"/>
  <c r="AC28" i="48"/>
  <c r="AD27" i="48"/>
  <c r="AC27" i="48"/>
  <c r="AD25" i="48"/>
  <c r="AC25" i="48"/>
  <c r="AD24" i="48"/>
  <c r="AC24" i="48"/>
  <c r="AD23" i="48"/>
  <c r="AC23" i="48"/>
  <c r="AD5" i="48"/>
  <c r="AC5" i="48"/>
  <c r="AD22" i="48"/>
  <c r="AC22" i="48"/>
  <c r="AD6" i="48"/>
  <c r="AC6" i="48"/>
  <c r="T22" i="48"/>
  <c r="S22" i="48"/>
  <c r="T20" i="48" l="1"/>
  <c r="S21" i="48"/>
</calcChain>
</file>

<file path=xl/comments1.xml><?xml version="1.0" encoding="utf-8"?>
<comments xmlns="http://schemas.openxmlformats.org/spreadsheetml/2006/main">
  <authors>
    <author>Lenner Amaya</author>
  </authors>
  <commentList>
    <comment ref="E25" authorId="0" shapeId="0">
      <text>
        <r>
          <rPr>
            <sz val="10"/>
            <color indexed="81"/>
            <rFont val="Tahoma"/>
            <family val="2"/>
          </rPr>
          <t>Incremento S/. 20.00</t>
        </r>
      </text>
    </comment>
  </commentList>
</comments>
</file>

<file path=xl/sharedStrings.xml><?xml version="1.0" encoding="utf-8"?>
<sst xmlns="http://schemas.openxmlformats.org/spreadsheetml/2006/main" count="318" uniqueCount="105">
  <si>
    <t>Callao</t>
  </si>
  <si>
    <t>Plantas</t>
  </si>
  <si>
    <t>Chao</t>
  </si>
  <si>
    <t>Viru</t>
  </si>
  <si>
    <t>Seleccione la Planta</t>
  </si>
  <si>
    <t>F+GS_Maximo</t>
  </si>
  <si>
    <t>F+GS_Promedio</t>
  </si>
  <si>
    <t>F_x1</t>
  </si>
  <si>
    <t>F_x2</t>
  </si>
  <si>
    <t>F_x3</t>
  </si>
  <si>
    <t>F_x4</t>
  </si>
  <si>
    <t>F_x5</t>
  </si>
  <si>
    <t>F_x6</t>
  </si>
  <si>
    <t>F_x7</t>
  </si>
  <si>
    <t>F_x8</t>
  </si>
  <si>
    <t>F_Maximo</t>
  </si>
  <si>
    <t>F_Promedio</t>
  </si>
  <si>
    <t>Puente Piedra</t>
  </si>
  <si>
    <t>Cañete</t>
  </si>
  <si>
    <t>Agregar</t>
  </si>
  <si>
    <t>Jayanca</t>
  </si>
  <si>
    <t>Motupe</t>
  </si>
  <si>
    <t>Trujillo</t>
  </si>
  <si>
    <t>F+GS_Allpatrucs</t>
  </si>
  <si>
    <t>Salaverry</t>
  </si>
  <si>
    <t>F+GS_Tramarsa</t>
  </si>
  <si>
    <t>Supe</t>
  </si>
  <si>
    <t>Barranca</t>
  </si>
  <si>
    <t>Chimbote</t>
  </si>
  <si>
    <t>Huaura</t>
  </si>
  <si>
    <t>Huaral (TORRE BLANCA / VERDE FLOR)</t>
  </si>
  <si>
    <t>Chincha  ( FRUCHINCHA )</t>
  </si>
  <si>
    <t>Chincha  (LARAN )</t>
  </si>
  <si>
    <t>Pisco  (HUAMANI)</t>
  </si>
  <si>
    <t>Pisco  (AGROPARACAS)</t>
  </si>
  <si>
    <t>Ica 01 (Entrada - Hasta km. 300)</t>
  </si>
  <si>
    <t>Ica 02 (Salida - Desde km. 300)</t>
  </si>
  <si>
    <t>Arequipa (Pampa Baja)</t>
  </si>
  <si>
    <t>Coishco</t>
  </si>
  <si>
    <t>Chorrillos( Frigorifico Esmeralda)</t>
  </si>
  <si>
    <t>Callao-Tambogrande-Callao</t>
  </si>
  <si>
    <t>Callao-Culebras-Callao</t>
  </si>
  <si>
    <t>Chapaira (Piura )</t>
  </si>
  <si>
    <t xml:space="preserve">Paita </t>
  </si>
  <si>
    <t>Ilo</t>
  </si>
  <si>
    <t>La Molina</t>
  </si>
  <si>
    <t xml:space="preserve">Ventanilla </t>
  </si>
  <si>
    <t xml:space="preserve">Villa El Salvador </t>
  </si>
  <si>
    <t>Casma (Chaví )</t>
  </si>
  <si>
    <t>Sayán / Cultivo Orgánico )</t>
  </si>
  <si>
    <t>F+GS_TradingFood</t>
  </si>
  <si>
    <t>F+GS_Almendra</t>
  </si>
  <si>
    <t>F+GS_TuboyAcero</t>
  </si>
  <si>
    <t>F+GS_Chingudi</t>
  </si>
  <si>
    <t>F+GS_Cavassa</t>
  </si>
  <si>
    <t>F+GS_Ambrogio</t>
  </si>
  <si>
    <t>F+GS_Transluvan</t>
  </si>
  <si>
    <t>F+GS_Grones</t>
  </si>
  <si>
    <t>F+GS_Supermaq</t>
  </si>
  <si>
    <t>Huaral (FUKUDA / LA ESPERANZA)</t>
  </si>
  <si>
    <t>Huaral (AGRIHUSA)</t>
  </si>
  <si>
    <t>Huaral</t>
  </si>
  <si>
    <t>Chancay</t>
  </si>
  <si>
    <t>F+GS_Lamariñ</t>
  </si>
  <si>
    <t>Mala</t>
  </si>
  <si>
    <t>F+GS_APMT</t>
  </si>
  <si>
    <t>F+GS_Cuantica</t>
  </si>
  <si>
    <t>F+GS_Gama Cargo</t>
  </si>
  <si>
    <t>Tipo Cambio</t>
  </si>
  <si>
    <t xml:space="preserve">S/.       5,550.00 </t>
  </si>
  <si>
    <t xml:space="preserve">S/.       3,035.00 </t>
  </si>
  <si>
    <t xml:space="preserve">S/.       1,608.89 </t>
  </si>
  <si>
    <t xml:space="preserve">S/.       1,404.29 </t>
  </si>
  <si>
    <t xml:space="preserve">S/.       1,061.43 </t>
  </si>
  <si>
    <t xml:space="preserve">S/.       1,150.00 </t>
  </si>
  <si>
    <t xml:space="preserve">S/.       1,403.75 </t>
  </si>
  <si>
    <t xml:space="preserve">S/.       1,633.33 </t>
  </si>
  <si>
    <t xml:space="preserve">S/.       1,831.43 </t>
  </si>
  <si>
    <t xml:space="preserve">S/.       1,831.43 </t>
  </si>
  <si>
    <t xml:space="preserve">S/.       2,132.00 </t>
  </si>
  <si>
    <t xml:space="preserve">S/.       2,211.00 </t>
  </si>
  <si>
    <t xml:space="preserve">S/.       6,725.00 </t>
  </si>
  <si>
    <t xml:space="preserve">S/.       3,650.00 </t>
  </si>
  <si>
    <t xml:space="preserve">S/.       3,425.00 </t>
  </si>
  <si>
    <t xml:space="preserve">S/.       3,375.00 </t>
  </si>
  <si>
    <t xml:space="preserve">S/.          2,978.57 </t>
  </si>
  <si>
    <t xml:space="preserve">S/.          6,983.33 </t>
  </si>
  <si>
    <t>Tarifas Aceptadas por Todos los Proveedores</t>
  </si>
  <si>
    <t>Lurin</t>
  </si>
  <si>
    <t>Pachacamac (Organic)</t>
  </si>
  <si>
    <t>Tubo y Acero</t>
  </si>
  <si>
    <t>SECA</t>
  </si>
  <si>
    <t>RH</t>
  </si>
  <si>
    <t/>
  </si>
  <si>
    <t>Chepen</t>
  </si>
  <si>
    <t>Letras</t>
  </si>
  <si>
    <t>Credito</t>
  </si>
  <si>
    <t>|</t>
  </si>
  <si>
    <t>Caral</t>
  </si>
  <si>
    <t>Ate</t>
  </si>
  <si>
    <t>Nos debe</t>
  </si>
  <si>
    <t>Asume el Transportista</t>
  </si>
  <si>
    <t>Dolares</t>
  </si>
  <si>
    <t>Supuesto Gasto del Siniestro (sin Sustento alguno)</t>
  </si>
  <si>
    <t>Lo que debería pagar 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</si>
</sst>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S/.&quot;\ * #,##0.00_ ;_ &quot;S/.&quot;\ * \-#,##0.00_ ;_ &quot;S/.&quot;\ * &quot;-&quot;??_ ;_ @_ "/>
    <numFmt numFmtId="43" formatCode="_ * #,##0.00_ ;_ * \-#,##0.0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8"/>
      <name val="Calibri"/>
      <family val="2"/>
    </font>
    <font>
      <sz val="10"/>
      <color rgb="FF00B050"/>
      <name val="Tahoma"/>
      <family val="2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rgb="FF0070C0"/>
      <name val="Tahoma"/>
      <family val="2"/>
    </font>
    <font>
      <sz val="10"/>
      <color rgb="FF7030A0"/>
      <name val="Tahoma"/>
      <family val="2"/>
    </font>
    <font>
      <b/>
      <sz val="10"/>
      <color rgb="FF006600"/>
      <name val="Tahoma"/>
      <family val="2"/>
    </font>
    <font>
      <sz val="10"/>
      <color theme="1"/>
      <name val="Tahoma"/>
      <family val="2"/>
    </font>
    <font>
      <sz val="11"/>
      <color rgb="FF7030A0"/>
      <name val="Calibri"/>
      <family val="2"/>
      <scheme val="minor"/>
    </font>
    <font>
      <sz val="11"/>
      <color rgb="FF800080"/>
      <name val="Calibri"/>
      <family val="2"/>
      <scheme val="minor"/>
    </font>
    <font>
      <sz val="10"/>
      <color rgb="FF800080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7030A0"/>
      <name val="Tahoma"/>
      <family val="2"/>
    </font>
    <font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rgb="FF00B0F0"/>
      </top>
      <bottom style="hair">
        <color rgb="FF00B0F0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rgb="FF00B0F0"/>
      </top>
      <bottom style="hair">
        <color rgb="FF00B0F0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rgb="FF00B0F0"/>
      </top>
      <bottom style="hair">
        <color rgb="FF00B0F0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" fontId="14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44" fontId="0" fillId="0" borderId="0" xfId="0" applyNumberFormat="1" applyFont="1" applyBorder="1" applyAlignment="1" applyProtection="1">
      <alignment horizontal="center" vertical="center"/>
      <protection locked="0"/>
    </xf>
    <xf numFmtId="44" fontId="2" fillId="0" borderId="0" xfId="0" applyNumberFormat="1" applyFont="1" applyAlignment="1" applyProtection="1">
      <alignment horizontal="center" vertical="center"/>
      <protection locked="0"/>
    </xf>
    <xf numFmtId="44" fontId="0" fillId="0" borderId="4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4" fontId="18" fillId="0" borderId="2" xfId="0" applyNumberFormat="1" applyFont="1" applyBorder="1" applyAlignment="1" applyProtection="1">
      <alignment horizontal="center" vertical="center"/>
    </xf>
    <xf numFmtId="44" fontId="18" fillId="0" borderId="13" xfId="0" applyNumberFormat="1" applyFont="1" applyBorder="1" applyAlignment="1" applyProtection="1">
      <alignment horizontal="center" vertical="center"/>
    </xf>
    <xf numFmtId="44" fontId="2" fillId="0" borderId="2" xfId="0" applyNumberFormat="1" applyFont="1" applyBorder="1" applyAlignment="1" applyProtection="1">
      <alignment horizontal="center" vertical="center"/>
    </xf>
    <xf numFmtId="44" fontId="2" fillId="0" borderId="13" xfId="0" applyNumberFormat="1" applyFont="1" applyBorder="1" applyAlignment="1" applyProtection="1">
      <alignment horizontal="center" vertical="center"/>
    </xf>
    <xf numFmtId="44" fontId="18" fillId="0" borderId="6" xfId="0" applyNumberFormat="1" applyFont="1" applyBorder="1" applyAlignment="1" applyProtection="1">
      <alignment horizontal="center" vertical="center"/>
    </xf>
    <xf numFmtId="44" fontId="18" fillId="0" borderId="14" xfId="0" applyNumberFormat="1" applyFont="1" applyBorder="1" applyAlignment="1" applyProtection="1">
      <alignment horizontal="center" vertical="center"/>
    </xf>
    <xf numFmtId="44" fontId="18" fillId="0" borderId="7" xfId="0" applyNumberFormat="1" applyFont="1" applyBorder="1" applyAlignment="1" applyProtection="1">
      <alignment horizontal="center" vertical="center"/>
    </xf>
    <xf numFmtId="44" fontId="18" fillId="0" borderId="15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44" fontId="16" fillId="0" borderId="0" xfId="0" applyNumberFormat="1" applyFont="1" applyBorder="1" applyAlignment="1" applyProtection="1">
      <alignment horizontal="center" vertical="center"/>
      <protection locked="0"/>
    </xf>
    <xf numFmtId="44" fontId="19" fillId="0" borderId="2" xfId="0" applyNumberFormat="1" applyFont="1" applyBorder="1" applyAlignment="1" applyProtection="1">
      <alignment horizontal="center" vertical="center"/>
    </xf>
    <xf numFmtId="44" fontId="19" fillId="0" borderId="13" xfId="0" applyNumberFormat="1" applyFont="1" applyBorder="1" applyAlignment="1" applyProtection="1">
      <alignment horizontal="center" vertical="center"/>
    </xf>
    <xf numFmtId="44" fontId="21" fillId="2" borderId="0" xfId="0" applyNumberFormat="1" applyFont="1" applyFill="1" applyBorder="1" applyAlignment="1" applyProtection="1">
      <alignment horizontal="center" vertical="center"/>
      <protection locked="0"/>
    </xf>
    <xf numFmtId="44" fontId="21" fillId="2" borderId="0" xfId="0" applyNumberFormat="1" applyFont="1" applyFill="1" applyAlignment="1" applyProtection="1">
      <alignment horizontal="center" vertical="center"/>
      <protection locked="0"/>
    </xf>
    <xf numFmtId="44" fontId="20" fillId="2" borderId="0" xfId="0" applyNumberFormat="1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left" vertical="center"/>
      <protection locked="0"/>
    </xf>
    <xf numFmtId="44" fontId="16" fillId="2" borderId="2" xfId="0" applyNumberFormat="1" applyFont="1" applyFill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left" vertical="center"/>
      <protection locked="0"/>
    </xf>
    <xf numFmtId="44" fontId="0" fillId="2" borderId="2" xfId="0" applyNumberFormat="1" applyFont="1" applyFill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alignment horizontal="left" vertical="center"/>
      <protection locked="0"/>
    </xf>
    <xf numFmtId="44" fontId="0" fillId="2" borderId="6" xfId="0" applyNumberFormat="1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vertical="center"/>
      <protection locked="0"/>
    </xf>
    <xf numFmtId="0" fontId="0" fillId="2" borderId="11" xfId="0" applyFont="1" applyFill="1" applyBorder="1" applyAlignment="1" applyProtection="1">
      <alignment horizontal="left" vertical="center"/>
      <protection locked="0"/>
    </xf>
    <xf numFmtId="44" fontId="0" fillId="2" borderId="7" xfId="0" applyNumberFormat="1" applyFont="1" applyFill="1" applyBorder="1" applyAlignment="1" applyProtection="1">
      <alignment horizontal="center" vertical="center"/>
    </xf>
    <xf numFmtId="44" fontId="20" fillId="2" borderId="4" xfId="0" applyNumberFormat="1" applyFont="1" applyFill="1" applyBorder="1" applyAlignment="1" applyProtection="1">
      <alignment horizontal="center" vertical="center"/>
      <protection locked="0"/>
    </xf>
    <xf numFmtId="44" fontId="20" fillId="2" borderId="1" xfId="0" applyNumberFormat="1" applyFont="1" applyFill="1" applyBorder="1" applyAlignment="1" applyProtection="1">
      <alignment horizontal="center" vertical="center"/>
      <protection locked="0"/>
    </xf>
    <xf numFmtId="44" fontId="6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vertical="center"/>
      <protection locked="0"/>
    </xf>
    <xf numFmtId="0" fontId="0" fillId="2" borderId="17" xfId="0" applyFont="1" applyFill="1" applyBorder="1" applyAlignment="1" applyProtection="1">
      <alignment vertical="center"/>
      <protection locked="0"/>
    </xf>
    <xf numFmtId="0" fontId="21" fillId="3" borderId="18" xfId="0" applyFont="1" applyFill="1" applyBorder="1" applyAlignment="1" applyProtection="1">
      <alignment vertical="center"/>
      <protection locked="0"/>
    </xf>
    <xf numFmtId="0" fontId="21" fillId="3" borderId="19" xfId="0" applyFont="1" applyFill="1" applyBorder="1" applyAlignment="1" applyProtection="1">
      <alignment vertical="center"/>
      <protection locked="0"/>
    </xf>
    <xf numFmtId="44" fontId="21" fillId="0" borderId="0" xfId="0" applyNumberFormat="1" applyFont="1" applyFill="1" applyBorder="1" applyAlignment="1" applyProtection="1">
      <alignment horizontal="center" vertical="center"/>
      <protection locked="0"/>
    </xf>
    <xf numFmtId="44" fontId="21" fillId="0" borderId="0" xfId="0" applyNumberFormat="1" applyFont="1" applyFill="1" applyAlignment="1" applyProtection="1">
      <alignment horizontal="center" vertical="center"/>
      <protection locked="0"/>
    </xf>
    <xf numFmtId="0" fontId="16" fillId="2" borderId="20" xfId="0" applyFont="1" applyFill="1" applyBorder="1" applyAlignment="1" applyProtection="1">
      <alignment vertical="center"/>
      <protection locked="0"/>
    </xf>
    <xf numFmtId="0" fontId="0" fillId="2" borderId="20" xfId="0" applyFont="1" applyFill="1" applyBorder="1" applyAlignment="1" applyProtection="1">
      <alignment vertical="center"/>
      <protection locked="0"/>
    </xf>
    <xf numFmtId="0" fontId="21" fillId="3" borderId="17" xfId="0" applyFont="1" applyFill="1" applyBorder="1" applyAlignment="1" applyProtection="1">
      <alignment vertical="center"/>
      <protection locked="0"/>
    </xf>
    <xf numFmtId="0" fontId="16" fillId="0" borderId="17" xfId="0" applyFont="1" applyBorder="1" applyAlignment="1" applyProtection="1">
      <alignment vertical="center"/>
      <protection locked="0"/>
    </xf>
    <xf numFmtId="0" fontId="0" fillId="0" borderId="17" xfId="0" applyBorder="1"/>
    <xf numFmtId="0" fontId="0" fillId="3" borderId="17" xfId="0" applyFill="1" applyBorder="1"/>
    <xf numFmtId="0" fontId="0" fillId="4" borderId="17" xfId="0" applyFill="1" applyBorder="1" applyAlignment="1">
      <alignment horizontal="center"/>
    </xf>
    <xf numFmtId="0" fontId="14" fillId="0" borderId="0" xfId="0" applyNumberFormat="1" applyFont="1" applyAlignment="1" applyProtection="1">
      <alignment vertical="center"/>
      <protection locked="0"/>
    </xf>
    <xf numFmtId="44" fontId="21" fillId="3" borderId="0" xfId="0" applyNumberFormat="1" applyFont="1" applyFill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21" fillId="3" borderId="5" xfId="0" applyFont="1" applyFill="1" applyBorder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21" fillId="3" borderId="3" xfId="0" applyFont="1" applyFill="1" applyBorder="1" applyAlignment="1" applyProtection="1">
      <alignment horizontal="center" vertical="center"/>
      <protection locked="0"/>
    </xf>
    <xf numFmtId="44" fontId="14" fillId="0" borderId="0" xfId="0" applyNumberFormat="1" applyFont="1" applyAlignment="1" applyProtection="1">
      <alignment vertical="center"/>
      <protection locked="0"/>
    </xf>
    <xf numFmtId="0" fontId="21" fillId="3" borderId="16" xfId="0" applyFont="1" applyFill="1" applyBorder="1" applyAlignment="1" applyProtection="1">
      <alignment horizontal="center" vertical="center"/>
      <protection locked="0"/>
    </xf>
    <xf numFmtId="0" fontId="20" fillId="3" borderId="17" xfId="0" applyFont="1" applyFill="1" applyBorder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25" fillId="0" borderId="0" xfId="0" applyFont="1" applyAlignment="1">
      <alignment horizontal="center"/>
    </xf>
    <xf numFmtId="0" fontId="20" fillId="0" borderId="0" xfId="0" applyFont="1"/>
    <xf numFmtId="0" fontId="2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</cellXfs>
  <cellStyles count="36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colors>
    <mruColors>
      <color rgb="FF33CC33"/>
      <color rgb="FFFFFFCC"/>
      <color rgb="FFCCFFCC"/>
      <color rgb="FFFFFF00"/>
      <color rgb="FFFF0000"/>
      <color rgb="FF008000"/>
      <color rgb="FFFFFF99"/>
      <color rgb="FF0000FF"/>
      <color rgb="FF3399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B1:AG75"/>
  <sheetViews>
    <sheetView showGridLines="0" topLeftCell="J1" zoomScale="80" zoomScaleNormal="80" zoomScalePageLayoutView="80" workbookViewId="0">
      <pane ySplit="1545" activePane="bottomLeft"/>
      <selection activeCell="B1" sqref="B1"/>
      <selection pane="bottomLeft" activeCell="M15" sqref="M15"/>
    </sheetView>
  </sheetViews>
  <sheetFormatPr baseColWidth="10" defaultColWidth="7.7109375" defaultRowHeight="12.75" outlineLevelCol="1" x14ac:dyDescent="0.25"/>
  <cols>
    <col min="1" max="2" width="3" style="1" customWidth="1"/>
    <col min="3" max="3" width="35.7109375" style="1" bestFit="1" customWidth="1"/>
    <col min="4" max="4" width="23.85546875" style="9" bestFit="1" customWidth="1"/>
    <col min="5" max="5" width="17.140625" style="9" customWidth="1"/>
    <col min="6" max="6" width="18.28515625" style="9" customWidth="1"/>
    <col min="7" max="7" width="14.7109375" style="9" customWidth="1"/>
    <col min="8" max="8" width="19.7109375" style="9" customWidth="1"/>
    <col min="9" max="9" width="15.7109375" style="9" customWidth="1"/>
    <col min="10" max="10" width="16.85546875" style="9" customWidth="1"/>
    <col min="11" max="11" width="20.5703125" style="9" customWidth="1"/>
    <col min="12" max="12" width="14.7109375" style="9" customWidth="1"/>
    <col min="13" max="13" width="16.7109375" style="9" customWidth="1"/>
    <col min="14" max="14" width="17.28515625" style="9" customWidth="1"/>
    <col min="15" max="15" width="16" style="9" customWidth="1"/>
    <col min="16" max="16" width="18" style="9" customWidth="1" outlineLevel="1"/>
    <col min="17" max="17" width="20.28515625" style="9" customWidth="1" outlineLevel="1"/>
    <col min="18" max="18" width="23.5703125" style="9" customWidth="1" outlineLevel="1"/>
    <col min="19" max="19" width="21.5703125" style="9" customWidth="1"/>
    <col min="20" max="20" width="23.42578125" style="9" customWidth="1"/>
    <col min="21" max="28" width="4.85546875" style="3" customWidth="1" outlineLevel="1"/>
    <col min="29" max="29" width="9.85546875" style="3" customWidth="1" outlineLevel="1"/>
    <col min="30" max="30" width="11.28515625" style="3" customWidth="1" outlineLevel="1"/>
    <col min="31" max="31" width="9.140625" style="1" customWidth="1"/>
    <col min="32" max="32" width="7.7109375" style="1" customWidth="1"/>
    <col min="33" max="33" width="13.140625" style="1" customWidth="1"/>
    <col min="34" max="16384" width="7.7109375" style="1"/>
  </cols>
  <sheetData>
    <row r="1" spans="3:33" x14ac:dyDescent="0.25">
      <c r="P1" s="9" t="s">
        <v>96</v>
      </c>
    </row>
    <row r="2" spans="3:33" x14ac:dyDescent="0.25">
      <c r="D2" s="29"/>
      <c r="P2" s="49">
        <v>3</v>
      </c>
    </row>
    <row r="3" spans="3:33" x14ac:dyDescent="0.25">
      <c r="C3" s="30"/>
      <c r="D3" s="9" t="s">
        <v>95</v>
      </c>
      <c r="F3" s="9" t="s">
        <v>95</v>
      </c>
      <c r="G3" s="71" t="s">
        <v>95</v>
      </c>
      <c r="H3" s="9" t="s">
        <v>95</v>
      </c>
      <c r="I3" s="9" t="s">
        <v>95</v>
      </c>
      <c r="J3" s="9" t="s">
        <v>95</v>
      </c>
      <c r="K3" s="9" t="s">
        <v>95</v>
      </c>
      <c r="L3" s="9" t="s">
        <v>95</v>
      </c>
      <c r="M3" s="9" t="s">
        <v>96</v>
      </c>
      <c r="N3" s="9" t="s">
        <v>95</v>
      </c>
      <c r="O3" s="9" t="s">
        <v>95</v>
      </c>
      <c r="P3" s="49" t="s">
        <v>68</v>
      </c>
      <c r="Q3" s="9" t="s">
        <v>95</v>
      </c>
      <c r="R3" s="9" t="s">
        <v>95</v>
      </c>
    </row>
    <row r="4" spans="3:33" ht="13.5" thickBot="1" x14ac:dyDescent="0.25">
      <c r="C4" s="65" t="s">
        <v>1</v>
      </c>
      <c r="D4" s="72" t="s">
        <v>23</v>
      </c>
      <c r="E4" s="70" t="s">
        <v>50</v>
      </c>
      <c r="F4" s="70" t="s">
        <v>63</v>
      </c>
      <c r="G4" s="70" t="s">
        <v>51</v>
      </c>
      <c r="H4" s="70" t="s">
        <v>52</v>
      </c>
      <c r="I4" s="70" t="s">
        <v>53</v>
      </c>
      <c r="J4" s="70" t="s">
        <v>55</v>
      </c>
      <c r="K4" s="70" t="s">
        <v>56</v>
      </c>
      <c r="L4" s="70" t="s">
        <v>57</v>
      </c>
      <c r="M4" s="70" t="s">
        <v>25</v>
      </c>
      <c r="N4" s="70" t="s">
        <v>58</v>
      </c>
      <c r="O4" s="70" t="s">
        <v>54</v>
      </c>
      <c r="P4" s="70" t="s">
        <v>65</v>
      </c>
      <c r="Q4" s="70" t="s">
        <v>66</v>
      </c>
      <c r="R4" s="70" t="s">
        <v>67</v>
      </c>
      <c r="S4" s="66" t="s">
        <v>5</v>
      </c>
      <c r="T4" s="66" t="s">
        <v>6</v>
      </c>
      <c r="U4" s="69" t="s">
        <v>7</v>
      </c>
      <c r="V4" s="69" t="s">
        <v>8</v>
      </c>
      <c r="W4" s="69" t="s">
        <v>9</v>
      </c>
      <c r="X4" s="69" t="s">
        <v>10</v>
      </c>
      <c r="Y4" s="69" t="s">
        <v>11</v>
      </c>
      <c r="Z4" s="69" t="s">
        <v>12</v>
      </c>
      <c r="AA4" s="69" t="s">
        <v>13</v>
      </c>
      <c r="AB4" s="69" t="s">
        <v>14</v>
      </c>
      <c r="AC4" s="67" t="s">
        <v>15</v>
      </c>
      <c r="AD4" s="68" t="s">
        <v>16</v>
      </c>
    </row>
    <row r="5" spans="3:33" ht="15.75" thickTop="1" x14ac:dyDescent="0.25">
      <c r="C5" s="37" t="s">
        <v>20</v>
      </c>
      <c r="D5" s="34" t="s">
        <v>69</v>
      </c>
      <c r="E5" s="34"/>
      <c r="F5" s="34"/>
      <c r="G5" s="34">
        <v>5550</v>
      </c>
      <c r="H5" s="34"/>
      <c r="I5" s="34">
        <v>5550</v>
      </c>
      <c r="J5" s="34"/>
      <c r="K5" s="34"/>
      <c r="L5" s="34"/>
      <c r="M5" s="34"/>
      <c r="N5" s="34"/>
      <c r="O5" s="34"/>
      <c r="P5" s="34"/>
      <c r="Q5" s="36"/>
      <c r="R5" s="36"/>
      <c r="S5" s="38">
        <f>IF(SUM(D5:R5)=0,"",MAX(D5:R5))</f>
        <v>5550</v>
      </c>
      <c r="T5" s="38">
        <f>IF(SUM(D5:R5)=0,"",AVERAGE(D5:R5))</f>
        <v>5550</v>
      </c>
      <c r="U5" s="31"/>
      <c r="V5" s="31"/>
      <c r="W5" s="31"/>
      <c r="X5" s="31"/>
      <c r="Y5" s="31"/>
      <c r="Z5" s="31"/>
      <c r="AA5" s="31"/>
      <c r="AB5" s="31"/>
      <c r="AC5" s="32" t="str">
        <f>IF(SUM(U5:AB5)=0,"",MAX(U5:AB5))</f>
        <v/>
      </c>
      <c r="AD5" s="33" t="str">
        <f>IF(SUM(U5:AB5)=0,"",AVERAGE(U5:AB5))</f>
        <v/>
      </c>
    </row>
    <row r="6" spans="3:33" ht="15" customHeight="1" x14ac:dyDescent="0.25">
      <c r="C6" s="37" t="s">
        <v>28</v>
      </c>
      <c r="D6" s="34" t="s">
        <v>70</v>
      </c>
      <c r="E6" s="34">
        <v>3050</v>
      </c>
      <c r="F6" s="34">
        <v>3100</v>
      </c>
      <c r="G6" s="34">
        <v>3100</v>
      </c>
      <c r="H6" s="54">
        <v>3000</v>
      </c>
      <c r="I6" s="34">
        <v>3000</v>
      </c>
      <c r="J6" s="34"/>
      <c r="K6" s="34">
        <v>3000</v>
      </c>
      <c r="L6" s="34"/>
      <c r="M6" s="34"/>
      <c r="N6" s="34"/>
      <c r="O6" s="34">
        <v>3030</v>
      </c>
      <c r="P6" s="36"/>
      <c r="Q6" s="36"/>
      <c r="R6" s="36"/>
      <c r="S6" s="38">
        <f t="shared" ref="S6:S46" si="0">IF(SUM(D6:O6)=0,"",MAX(D6:O6))</f>
        <v>3100</v>
      </c>
      <c r="T6" s="38">
        <f t="shared" ref="T6:T46" si="1">IF(SUM(D6:O6)=0,"",AVERAGE(D6:O6))</f>
        <v>3040</v>
      </c>
      <c r="U6" s="31"/>
      <c r="V6" s="31"/>
      <c r="W6" s="31"/>
      <c r="X6" s="31"/>
      <c r="Y6" s="31"/>
      <c r="Z6" s="31"/>
      <c r="AA6" s="31"/>
      <c r="AB6" s="31"/>
      <c r="AC6" s="32" t="str">
        <f>IF(SUM(U6:AB6)=0,"",MAX(U6:AB6))</f>
        <v/>
      </c>
      <c r="AD6" s="33" t="str">
        <f>IF(SUM(U6:AB6)=0,"",AVERAGE(U6:AB6))</f>
        <v/>
      </c>
    </row>
    <row r="7" spans="3:33" ht="15" x14ac:dyDescent="0.25">
      <c r="C7" s="37" t="s">
        <v>26</v>
      </c>
      <c r="D7" s="34" t="s">
        <v>71</v>
      </c>
      <c r="E7" s="34">
        <v>1600</v>
      </c>
      <c r="F7" s="34"/>
      <c r="G7" s="34">
        <v>1620</v>
      </c>
      <c r="H7" s="54">
        <v>1620</v>
      </c>
      <c r="I7" s="34">
        <v>1620</v>
      </c>
      <c r="J7" s="34">
        <v>1650</v>
      </c>
      <c r="K7" s="34">
        <v>1600</v>
      </c>
      <c r="L7" s="34"/>
      <c r="M7" s="34">
        <v>1600</v>
      </c>
      <c r="N7" s="34">
        <v>1610</v>
      </c>
      <c r="O7" s="34">
        <v>1600</v>
      </c>
      <c r="P7" s="36"/>
      <c r="Q7" s="36"/>
      <c r="R7" s="36"/>
      <c r="S7" s="38">
        <f t="shared" si="0"/>
        <v>1650</v>
      </c>
      <c r="T7" s="38">
        <f t="shared" si="1"/>
        <v>1613.3333333333333</v>
      </c>
      <c r="U7" s="31"/>
      <c r="V7" s="31"/>
      <c r="W7" s="31"/>
      <c r="X7" s="31"/>
      <c r="Y7" s="31"/>
      <c r="Z7" s="31"/>
      <c r="AA7" s="31"/>
      <c r="AB7" s="31"/>
      <c r="AC7" s="32"/>
      <c r="AD7" s="33"/>
      <c r="AF7" s="1">
        <v>1730</v>
      </c>
      <c r="AG7" s="48">
        <f>AF7-N7</f>
        <v>120</v>
      </c>
    </row>
    <row r="8" spans="3:33" ht="15" customHeight="1" x14ac:dyDescent="0.25">
      <c r="C8" s="37" t="s">
        <v>29</v>
      </c>
      <c r="D8" s="34" t="s">
        <v>72</v>
      </c>
      <c r="E8" s="34"/>
      <c r="F8" s="34"/>
      <c r="G8" s="34">
        <v>1400</v>
      </c>
      <c r="H8" s="54">
        <v>1420</v>
      </c>
      <c r="I8" s="34">
        <v>1430</v>
      </c>
      <c r="J8" s="34">
        <v>1460</v>
      </c>
      <c r="K8" s="34">
        <v>1400</v>
      </c>
      <c r="L8" s="34"/>
      <c r="M8" s="34">
        <v>1420</v>
      </c>
      <c r="N8" s="34">
        <v>1400</v>
      </c>
      <c r="O8" s="34">
        <v>1380</v>
      </c>
      <c r="P8" s="34">
        <f>460*P2</f>
        <v>1380</v>
      </c>
      <c r="Q8" s="36"/>
      <c r="R8" s="36"/>
      <c r="S8" s="38">
        <f t="shared" si="0"/>
        <v>1460</v>
      </c>
      <c r="T8" s="38">
        <f t="shared" si="1"/>
        <v>1413.75</v>
      </c>
      <c r="U8" s="31"/>
      <c r="V8" s="31"/>
      <c r="W8" s="31"/>
      <c r="X8" s="31"/>
      <c r="Y8" s="31"/>
      <c r="Z8" s="31"/>
      <c r="AA8" s="31"/>
      <c r="AB8" s="31"/>
      <c r="AC8" s="32" t="str">
        <f>IF(SUM(U8:AB8)=0,"",MAX(U8:AB8))</f>
        <v/>
      </c>
      <c r="AD8" s="33" t="str">
        <f>IF(SUM(U8:AB8)=0,"",AVERAGE(U8:AB8))</f>
        <v/>
      </c>
      <c r="AF8" s="1">
        <v>1540</v>
      </c>
      <c r="AG8" s="48">
        <f>AF8-N8</f>
        <v>140</v>
      </c>
    </row>
    <row r="9" spans="3:33" ht="15" customHeight="1" x14ac:dyDescent="0.25">
      <c r="C9" s="37" t="s">
        <v>59</v>
      </c>
      <c r="D9" s="34" t="s">
        <v>73</v>
      </c>
      <c r="E9" s="34"/>
      <c r="F9" s="34"/>
      <c r="G9" s="34">
        <v>1100</v>
      </c>
      <c r="H9" s="54">
        <v>1100</v>
      </c>
      <c r="I9" s="34">
        <v>1050</v>
      </c>
      <c r="J9" s="34">
        <v>1100</v>
      </c>
      <c r="K9" s="34">
        <v>1100</v>
      </c>
      <c r="L9" s="34">
        <v>1100</v>
      </c>
      <c r="M9" s="34">
        <v>950</v>
      </c>
      <c r="N9" s="34">
        <v>1280</v>
      </c>
      <c r="O9" s="34">
        <v>1080</v>
      </c>
      <c r="P9" s="34">
        <f>332.31*P2</f>
        <v>996.93000000000006</v>
      </c>
      <c r="Q9" s="34"/>
      <c r="R9" s="36"/>
      <c r="S9" s="38">
        <f t="shared" si="0"/>
        <v>1280</v>
      </c>
      <c r="T9" s="38">
        <f t="shared" si="1"/>
        <v>1095.5555555555557</v>
      </c>
      <c r="U9" s="31"/>
      <c r="V9" s="31"/>
      <c r="W9" s="31"/>
      <c r="X9" s="31"/>
      <c r="Y9" s="31"/>
      <c r="Z9" s="31"/>
      <c r="AA9" s="31"/>
      <c r="AB9" s="31"/>
      <c r="AC9" s="32" t="str">
        <f>IF(SUM(U9:AB9)=0,"",MAX(U9:AB9))</f>
        <v/>
      </c>
      <c r="AD9" s="33" t="str">
        <f>IF(SUM(U9:AB9)=0,"",AVERAGE(U9:AB9))</f>
        <v/>
      </c>
      <c r="AF9" s="1">
        <v>1280</v>
      </c>
      <c r="AG9" s="48">
        <f>AF9-N9</f>
        <v>0</v>
      </c>
    </row>
    <row r="10" spans="3:33" ht="15" customHeight="1" x14ac:dyDescent="0.25">
      <c r="C10" s="37" t="s">
        <v>60</v>
      </c>
      <c r="D10" s="34" t="s">
        <v>73</v>
      </c>
      <c r="E10" s="34"/>
      <c r="F10" s="34"/>
      <c r="G10" s="34">
        <v>1100</v>
      </c>
      <c r="H10" s="54">
        <v>1100</v>
      </c>
      <c r="I10" s="34">
        <v>1050</v>
      </c>
      <c r="J10" s="34">
        <v>1100</v>
      </c>
      <c r="K10" s="34">
        <v>1100</v>
      </c>
      <c r="L10" s="34">
        <v>1100</v>
      </c>
      <c r="M10" s="34">
        <v>950</v>
      </c>
      <c r="N10" s="34"/>
      <c r="O10" s="34">
        <v>1080</v>
      </c>
      <c r="P10" s="34">
        <f>332.31*P2</f>
        <v>996.93000000000006</v>
      </c>
      <c r="Q10" s="34">
        <v>1100</v>
      </c>
      <c r="R10" s="36"/>
      <c r="S10" s="38">
        <f t="shared" si="0"/>
        <v>1100</v>
      </c>
      <c r="T10" s="38">
        <f t="shared" si="1"/>
        <v>1072.5</v>
      </c>
      <c r="U10" s="31"/>
      <c r="V10" s="31"/>
      <c r="W10" s="31"/>
      <c r="X10" s="31"/>
      <c r="Y10" s="31"/>
      <c r="Z10" s="31"/>
      <c r="AA10" s="31"/>
      <c r="AB10" s="31"/>
      <c r="AC10" s="32"/>
      <c r="AD10" s="33"/>
      <c r="AG10" s="48">
        <f>AF10-N10</f>
        <v>0</v>
      </c>
    </row>
    <row r="11" spans="3:33" ht="15" customHeight="1" x14ac:dyDescent="0.25">
      <c r="C11" s="37" t="s">
        <v>30</v>
      </c>
      <c r="D11" s="34" t="s">
        <v>73</v>
      </c>
      <c r="E11" s="34">
        <v>1100</v>
      </c>
      <c r="F11" s="34">
        <v>1070</v>
      </c>
      <c r="G11" s="34">
        <v>1100</v>
      </c>
      <c r="H11" s="54">
        <v>1100</v>
      </c>
      <c r="I11" s="34">
        <v>1030</v>
      </c>
      <c r="J11" s="34">
        <v>1100</v>
      </c>
      <c r="K11" s="34">
        <v>1100</v>
      </c>
      <c r="L11" s="34">
        <v>1030</v>
      </c>
      <c r="M11" s="34">
        <v>950</v>
      </c>
      <c r="N11" s="34">
        <v>1100</v>
      </c>
      <c r="O11" s="34">
        <v>1080</v>
      </c>
      <c r="P11" s="34">
        <f>332.31*P2</f>
        <v>996.93000000000006</v>
      </c>
      <c r="Q11" s="34">
        <v>1050</v>
      </c>
      <c r="R11" s="36"/>
      <c r="S11" s="38">
        <f t="shared" si="0"/>
        <v>1100</v>
      </c>
      <c r="T11" s="38">
        <f t="shared" si="1"/>
        <v>1069.090909090909</v>
      </c>
      <c r="U11" s="31"/>
      <c r="V11" s="31"/>
      <c r="W11" s="31"/>
      <c r="X11" s="31"/>
      <c r="Y11" s="31"/>
      <c r="Z11" s="31"/>
      <c r="AA11" s="31"/>
      <c r="AB11" s="31"/>
      <c r="AC11" s="32" t="str">
        <f t="shared" ref="AC11:AC20" si="2">IF(SUM(U11:AB11)=0,"",MAX(U11:AB11))</f>
        <v/>
      </c>
      <c r="AD11" s="33" t="str">
        <f t="shared" ref="AD11:AD20" si="3">IF(SUM(U11:AB11)=0,"",AVERAGE(U11:AB11))</f>
        <v/>
      </c>
      <c r="AE11" s="4"/>
      <c r="AF11" s="1">
        <v>1280</v>
      </c>
      <c r="AG11" s="48">
        <f t="shared" ref="AG11:AG21" si="4">AF11-N11</f>
        <v>180</v>
      </c>
    </row>
    <row r="12" spans="3:33" ht="15" x14ac:dyDescent="0.25">
      <c r="C12" s="37" t="s">
        <v>61</v>
      </c>
      <c r="D12" s="34" t="s">
        <v>73</v>
      </c>
      <c r="E12" s="34"/>
      <c r="F12" s="34"/>
      <c r="G12" s="34">
        <v>1100</v>
      </c>
      <c r="H12" s="54">
        <v>1100</v>
      </c>
      <c r="I12" s="34">
        <v>1050</v>
      </c>
      <c r="J12" s="34">
        <v>1100</v>
      </c>
      <c r="K12" s="34">
        <v>1100</v>
      </c>
      <c r="L12" s="34">
        <v>1100</v>
      </c>
      <c r="M12" s="34">
        <v>950</v>
      </c>
      <c r="N12" s="34"/>
      <c r="O12" s="34">
        <v>1080</v>
      </c>
      <c r="P12" s="34">
        <f>332.31*P2</f>
        <v>996.93000000000006</v>
      </c>
      <c r="Q12" s="34">
        <v>1070</v>
      </c>
      <c r="R12" s="36"/>
      <c r="S12" s="38">
        <f t="shared" si="0"/>
        <v>1100</v>
      </c>
      <c r="T12" s="38">
        <f t="shared" si="1"/>
        <v>1072.5</v>
      </c>
      <c r="U12" s="31"/>
      <c r="V12" s="31"/>
      <c r="W12" s="31"/>
      <c r="X12" s="31"/>
      <c r="Y12" s="31"/>
      <c r="Z12" s="31"/>
      <c r="AA12" s="31"/>
      <c r="AB12" s="31"/>
      <c r="AC12" s="32" t="str">
        <f t="shared" si="2"/>
        <v/>
      </c>
      <c r="AD12" s="33" t="str">
        <f t="shared" si="3"/>
        <v/>
      </c>
      <c r="AE12" s="4"/>
      <c r="AG12" s="48">
        <f t="shared" si="4"/>
        <v>0</v>
      </c>
    </row>
    <row r="13" spans="3:33" ht="15" x14ac:dyDescent="0.25">
      <c r="C13" s="37" t="s">
        <v>64</v>
      </c>
      <c r="D13" s="34" t="s">
        <v>74</v>
      </c>
      <c r="E13" s="34"/>
      <c r="F13" s="34"/>
      <c r="G13" s="34"/>
      <c r="H13" s="54"/>
      <c r="I13" s="34"/>
      <c r="J13" s="34">
        <v>1150</v>
      </c>
      <c r="K13" s="34"/>
      <c r="L13" s="34"/>
      <c r="M13" s="34"/>
      <c r="N13" s="34"/>
      <c r="O13" s="34">
        <v>1150</v>
      </c>
      <c r="P13" s="36"/>
      <c r="Q13" s="34">
        <v>1100</v>
      </c>
      <c r="R13" s="36"/>
      <c r="S13" s="38">
        <f t="shared" si="0"/>
        <v>1150</v>
      </c>
      <c r="T13" s="38">
        <f t="shared" si="1"/>
        <v>1150</v>
      </c>
      <c r="U13" s="31"/>
      <c r="V13" s="31"/>
      <c r="W13" s="31"/>
      <c r="X13" s="31"/>
      <c r="Y13" s="31"/>
      <c r="Z13" s="31"/>
      <c r="AA13" s="31"/>
      <c r="AB13" s="31"/>
      <c r="AC13" s="32" t="str">
        <f t="shared" si="2"/>
        <v/>
      </c>
      <c r="AD13" s="33" t="str">
        <f t="shared" si="3"/>
        <v/>
      </c>
      <c r="AG13" s="48">
        <f t="shared" si="4"/>
        <v>0</v>
      </c>
    </row>
    <row r="14" spans="3:33" ht="15" x14ac:dyDescent="0.25">
      <c r="C14" s="37" t="s">
        <v>18</v>
      </c>
      <c r="D14" s="34" t="s">
        <v>75</v>
      </c>
      <c r="E14" s="34">
        <v>1450</v>
      </c>
      <c r="F14" s="34"/>
      <c r="G14" s="34">
        <v>1470</v>
      </c>
      <c r="H14" s="54">
        <v>1400</v>
      </c>
      <c r="I14" s="34">
        <v>1400</v>
      </c>
      <c r="J14" s="34">
        <v>1470</v>
      </c>
      <c r="K14" s="34">
        <v>1430</v>
      </c>
      <c r="L14" s="34"/>
      <c r="M14" s="34">
        <v>1350</v>
      </c>
      <c r="N14" s="34">
        <f>1500-100</f>
        <v>1400</v>
      </c>
      <c r="O14" s="34">
        <v>1400</v>
      </c>
      <c r="P14" s="34">
        <f>432.47*P2</f>
        <v>1297.4100000000001</v>
      </c>
      <c r="Q14" s="34">
        <v>1400</v>
      </c>
      <c r="R14" s="36"/>
      <c r="S14" s="38">
        <f t="shared" si="0"/>
        <v>1470</v>
      </c>
      <c r="T14" s="38">
        <f t="shared" si="1"/>
        <v>1418.8888888888889</v>
      </c>
      <c r="U14" s="31"/>
      <c r="V14" s="31"/>
      <c r="W14" s="31"/>
      <c r="X14" s="31"/>
      <c r="Y14" s="31"/>
      <c r="Z14" s="31"/>
      <c r="AA14" s="31"/>
      <c r="AB14" s="31"/>
      <c r="AC14" s="32" t="str">
        <f t="shared" si="2"/>
        <v/>
      </c>
      <c r="AD14" s="33" t="str">
        <f t="shared" si="3"/>
        <v/>
      </c>
      <c r="AF14" s="1">
        <v>1630</v>
      </c>
      <c r="AG14" s="48">
        <f t="shared" si="4"/>
        <v>230</v>
      </c>
    </row>
    <row r="15" spans="3:33" s="4" customFormat="1" ht="15" customHeight="1" x14ac:dyDescent="0.25">
      <c r="C15" s="37" t="s">
        <v>31</v>
      </c>
      <c r="D15" s="34" t="s">
        <v>76</v>
      </c>
      <c r="E15" s="34">
        <v>1600</v>
      </c>
      <c r="F15" s="34">
        <v>1650</v>
      </c>
      <c r="G15" s="34">
        <v>1690</v>
      </c>
      <c r="H15" s="54">
        <v>1650</v>
      </c>
      <c r="I15" s="34">
        <v>1620</v>
      </c>
      <c r="J15" s="34">
        <v>1700</v>
      </c>
      <c r="K15" s="34">
        <v>1650</v>
      </c>
      <c r="L15" s="34">
        <v>1680</v>
      </c>
      <c r="M15" s="34">
        <v>1600</v>
      </c>
      <c r="N15" s="34">
        <f>1750-100</f>
        <v>1650</v>
      </c>
      <c r="O15" s="34">
        <v>1620</v>
      </c>
      <c r="P15" s="34">
        <f>533.33*P2</f>
        <v>1599.9900000000002</v>
      </c>
      <c r="Q15" s="34">
        <v>1650</v>
      </c>
      <c r="R15" s="36"/>
      <c r="S15" s="38">
        <f t="shared" si="0"/>
        <v>1700</v>
      </c>
      <c r="T15" s="38">
        <f t="shared" si="1"/>
        <v>1646.3636363636363</v>
      </c>
      <c r="U15" s="31"/>
      <c r="V15" s="31"/>
      <c r="W15" s="31"/>
      <c r="X15" s="31"/>
      <c r="Y15" s="31"/>
      <c r="Z15" s="31"/>
      <c r="AA15" s="31"/>
      <c r="AB15" s="31"/>
      <c r="AC15" s="32" t="str">
        <f t="shared" si="2"/>
        <v/>
      </c>
      <c r="AD15" s="33" t="str">
        <f t="shared" si="3"/>
        <v/>
      </c>
      <c r="AE15" s="1"/>
      <c r="AF15" s="4">
        <v>1940</v>
      </c>
      <c r="AG15" s="48">
        <f t="shared" si="4"/>
        <v>290</v>
      </c>
    </row>
    <row r="16" spans="3:33" s="4" customFormat="1" ht="15" x14ac:dyDescent="0.25">
      <c r="C16" s="37" t="s">
        <v>32</v>
      </c>
      <c r="D16" s="34" t="s">
        <v>76</v>
      </c>
      <c r="E16" s="34">
        <v>1600</v>
      </c>
      <c r="F16" s="34">
        <v>1650</v>
      </c>
      <c r="G16" s="34">
        <v>1690</v>
      </c>
      <c r="H16" s="54">
        <v>1650</v>
      </c>
      <c r="I16" s="34">
        <v>1620</v>
      </c>
      <c r="J16" s="34">
        <v>1700</v>
      </c>
      <c r="K16" s="34">
        <v>1650</v>
      </c>
      <c r="L16" s="34">
        <v>1680</v>
      </c>
      <c r="M16" s="34">
        <v>1600</v>
      </c>
      <c r="N16" s="34">
        <f>1750-100</f>
        <v>1650</v>
      </c>
      <c r="O16" s="34">
        <v>1620</v>
      </c>
      <c r="P16" s="34">
        <f>533.33*P2</f>
        <v>1599.9900000000002</v>
      </c>
      <c r="Q16" s="34">
        <v>1650</v>
      </c>
      <c r="R16" s="36"/>
      <c r="S16" s="38">
        <f t="shared" si="0"/>
        <v>1700</v>
      </c>
      <c r="T16" s="38">
        <f t="shared" si="1"/>
        <v>1646.3636363636363</v>
      </c>
      <c r="U16" s="31"/>
      <c r="V16" s="31"/>
      <c r="W16" s="31"/>
      <c r="X16" s="31"/>
      <c r="Y16" s="31"/>
      <c r="Z16" s="31"/>
      <c r="AA16" s="31"/>
      <c r="AB16" s="31"/>
      <c r="AC16" s="32" t="str">
        <f t="shared" si="2"/>
        <v/>
      </c>
      <c r="AD16" s="33" t="str">
        <f t="shared" si="3"/>
        <v/>
      </c>
      <c r="AE16" s="1"/>
      <c r="AF16" s="4">
        <v>1940</v>
      </c>
      <c r="AG16" s="48">
        <f t="shared" si="4"/>
        <v>290</v>
      </c>
    </row>
    <row r="17" spans="2:33" ht="16.5" customHeight="1" x14ac:dyDescent="0.25">
      <c r="B17" s="4"/>
      <c r="C17" s="37" t="s">
        <v>33</v>
      </c>
      <c r="D17" s="34" t="s">
        <v>77</v>
      </c>
      <c r="E17" s="34">
        <v>1800</v>
      </c>
      <c r="F17" s="35">
        <v>1890</v>
      </c>
      <c r="G17" s="35">
        <v>1850</v>
      </c>
      <c r="H17" s="55">
        <v>1850</v>
      </c>
      <c r="I17" s="35">
        <v>1800</v>
      </c>
      <c r="J17" s="34">
        <v>1890</v>
      </c>
      <c r="K17" s="34">
        <v>1830</v>
      </c>
      <c r="L17" s="35"/>
      <c r="M17" s="35"/>
      <c r="N17" s="34">
        <f>1950-100</f>
        <v>1850</v>
      </c>
      <c r="O17" s="35">
        <v>1830</v>
      </c>
      <c r="P17" s="34">
        <f>565.62*P2</f>
        <v>1696.8600000000001</v>
      </c>
      <c r="Q17" s="34">
        <v>1850</v>
      </c>
      <c r="R17" s="35"/>
      <c r="S17" s="38">
        <f t="shared" si="0"/>
        <v>1890</v>
      </c>
      <c r="T17" s="38">
        <f t="shared" si="1"/>
        <v>1843.3333333333333</v>
      </c>
      <c r="U17" s="15"/>
      <c r="V17" s="15"/>
      <c r="W17" s="15"/>
      <c r="X17" s="15"/>
      <c r="Y17" s="15"/>
      <c r="Z17" s="15"/>
      <c r="AA17" s="15"/>
      <c r="AB17" s="15"/>
      <c r="AC17" s="32" t="str">
        <f t="shared" si="2"/>
        <v/>
      </c>
      <c r="AD17" s="33" t="str">
        <f t="shared" si="3"/>
        <v/>
      </c>
      <c r="AF17" s="1">
        <v>2120</v>
      </c>
      <c r="AG17" s="48">
        <f t="shared" si="4"/>
        <v>270</v>
      </c>
    </row>
    <row r="18" spans="2:33" x14ac:dyDescent="0.25">
      <c r="B18" s="4"/>
      <c r="C18" s="37" t="s">
        <v>34</v>
      </c>
      <c r="D18" s="34" t="s">
        <v>78</v>
      </c>
      <c r="E18" s="34">
        <v>1800</v>
      </c>
      <c r="F18" s="35">
        <v>1890</v>
      </c>
      <c r="G18" s="35">
        <v>1850</v>
      </c>
      <c r="H18" s="55">
        <v>1850</v>
      </c>
      <c r="I18" s="35">
        <v>1800</v>
      </c>
      <c r="J18" s="34">
        <v>1890</v>
      </c>
      <c r="K18" s="34">
        <v>1830</v>
      </c>
      <c r="L18" s="35"/>
      <c r="M18" s="35"/>
      <c r="N18" s="34">
        <f>1950-100</f>
        <v>1850</v>
      </c>
      <c r="O18" s="35">
        <v>1830</v>
      </c>
      <c r="P18" s="34">
        <f>565.62*P2</f>
        <v>1696.8600000000001</v>
      </c>
      <c r="Q18" s="34">
        <v>1850</v>
      </c>
      <c r="R18" s="35"/>
      <c r="S18" s="38">
        <f t="shared" si="0"/>
        <v>1890</v>
      </c>
      <c r="T18" s="38">
        <f t="shared" si="1"/>
        <v>1843.3333333333333</v>
      </c>
      <c r="U18" s="15"/>
      <c r="V18" s="15"/>
      <c r="W18" s="15"/>
      <c r="X18" s="15"/>
      <c r="Y18" s="15"/>
      <c r="Z18" s="15"/>
      <c r="AA18" s="15"/>
      <c r="AB18" s="15"/>
      <c r="AC18" s="32" t="str">
        <f t="shared" si="2"/>
        <v/>
      </c>
      <c r="AD18" s="33" t="str">
        <f t="shared" si="3"/>
        <v/>
      </c>
      <c r="AF18" s="1">
        <v>2120</v>
      </c>
      <c r="AG18" s="48">
        <f t="shared" si="4"/>
        <v>270</v>
      </c>
    </row>
    <row r="19" spans="2:33" ht="15" x14ac:dyDescent="0.25">
      <c r="B19" s="4"/>
      <c r="C19" s="37" t="s">
        <v>35</v>
      </c>
      <c r="D19" s="34" t="s">
        <v>79</v>
      </c>
      <c r="E19" s="34">
        <f>2180-20</f>
        <v>2160</v>
      </c>
      <c r="F19" s="34">
        <v>2100</v>
      </c>
      <c r="G19" s="34">
        <v>2160</v>
      </c>
      <c r="H19" s="54">
        <v>2150</v>
      </c>
      <c r="I19" s="34">
        <v>2100</v>
      </c>
      <c r="J19" s="34">
        <v>2150</v>
      </c>
      <c r="K19" s="34">
        <v>2150</v>
      </c>
      <c r="L19" s="34">
        <v>2150</v>
      </c>
      <c r="M19" s="34"/>
      <c r="N19" s="34">
        <f>2250-100</f>
        <v>2150</v>
      </c>
      <c r="O19" s="34">
        <v>2160</v>
      </c>
      <c r="P19" s="36"/>
      <c r="Q19" s="34">
        <v>2150</v>
      </c>
      <c r="R19" s="36"/>
      <c r="S19" s="38">
        <f t="shared" si="0"/>
        <v>2160</v>
      </c>
      <c r="T19" s="38">
        <f t="shared" si="1"/>
        <v>2143</v>
      </c>
      <c r="U19" s="31"/>
      <c r="V19" s="31"/>
      <c r="W19" s="31"/>
      <c r="X19" s="31"/>
      <c r="Y19" s="31"/>
      <c r="Z19" s="31"/>
      <c r="AA19" s="31"/>
      <c r="AB19" s="31"/>
      <c r="AC19" s="32" t="str">
        <f t="shared" si="2"/>
        <v/>
      </c>
      <c r="AD19" s="33" t="str">
        <f t="shared" si="3"/>
        <v/>
      </c>
      <c r="AF19" s="1">
        <v>2380</v>
      </c>
      <c r="AG19" s="48">
        <f t="shared" si="4"/>
        <v>230</v>
      </c>
    </row>
    <row r="20" spans="2:33" ht="15" x14ac:dyDescent="0.25">
      <c r="B20" s="4"/>
      <c r="C20" s="37" t="s">
        <v>36</v>
      </c>
      <c r="D20" s="34" t="s">
        <v>80</v>
      </c>
      <c r="E20" s="34">
        <v>2270</v>
      </c>
      <c r="F20" s="34">
        <v>2200</v>
      </c>
      <c r="G20" s="34">
        <v>2270</v>
      </c>
      <c r="H20" s="54">
        <v>2250</v>
      </c>
      <c r="I20" s="34">
        <v>2150</v>
      </c>
      <c r="J20" s="34">
        <v>2260</v>
      </c>
      <c r="K20" s="34">
        <v>2250</v>
      </c>
      <c r="L20" s="34">
        <v>2250</v>
      </c>
      <c r="M20" s="34"/>
      <c r="N20" s="34">
        <f>2320-100</f>
        <v>2220</v>
      </c>
      <c r="O20" s="34">
        <v>2210</v>
      </c>
      <c r="P20" s="36"/>
      <c r="Q20" s="34">
        <v>2250</v>
      </c>
      <c r="R20" s="36"/>
      <c r="S20" s="38">
        <f t="shared" si="0"/>
        <v>2270</v>
      </c>
      <c r="T20" s="38">
        <f t="shared" si="1"/>
        <v>2233</v>
      </c>
      <c r="U20" s="31"/>
      <c r="V20" s="31"/>
      <c r="W20" s="31"/>
      <c r="X20" s="31"/>
      <c r="Y20" s="31"/>
      <c r="Z20" s="31"/>
      <c r="AA20" s="31"/>
      <c r="AB20" s="31"/>
      <c r="AC20" s="32" t="str">
        <f t="shared" si="2"/>
        <v/>
      </c>
      <c r="AD20" s="33" t="str">
        <f t="shared" si="3"/>
        <v/>
      </c>
      <c r="AE20" s="2"/>
      <c r="AF20" s="1">
        <v>2380</v>
      </c>
      <c r="AG20" s="48">
        <f t="shared" si="4"/>
        <v>160</v>
      </c>
    </row>
    <row r="21" spans="2:33" ht="15" x14ac:dyDescent="0.25">
      <c r="C21" s="37" t="s">
        <v>37</v>
      </c>
      <c r="D21" s="34" t="s">
        <v>81</v>
      </c>
      <c r="E21" s="34">
        <v>6600</v>
      </c>
      <c r="F21" s="34"/>
      <c r="G21" s="34">
        <v>6900</v>
      </c>
      <c r="H21" s="54">
        <v>6800</v>
      </c>
      <c r="I21" s="34">
        <v>6600</v>
      </c>
      <c r="J21" s="34"/>
      <c r="K21" s="34"/>
      <c r="L21" s="34">
        <v>6850</v>
      </c>
      <c r="M21" s="34"/>
      <c r="N21" s="34"/>
      <c r="O21" s="34">
        <v>6600</v>
      </c>
      <c r="P21" s="36"/>
      <c r="Q21" s="36"/>
      <c r="R21" s="36"/>
      <c r="S21" s="38">
        <f t="shared" si="0"/>
        <v>6900</v>
      </c>
      <c r="T21" s="38">
        <f t="shared" si="1"/>
        <v>6725</v>
      </c>
      <c r="U21" s="31"/>
      <c r="V21" s="31"/>
      <c r="W21" s="31"/>
      <c r="X21" s="31"/>
      <c r="Y21" s="31"/>
      <c r="Z21" s="31"/>
      <c r="AA21" s="31"/>
      <c r="AB21" s="31"/>
      <c r="AC21" s="32"/>
      <c r="AD21" s="33"/>
      <c r="AE21" s="2"/>
      <c r="AF21" s="1">
        <v>7940</v>
      </c>
      <c r="AG21" s="48">
        <f t="shared" si="4"/>
        <v>7940</v>
      </c>
    </row>
    <row r="22" spans="2:33" ht="15" x14ac:dyDescent="0.25">
      <c r="C22" s="39" t="s">
        <v>4</v>
      </c>
      <c r="D22" s="34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40" t="str">
        <f t="shared" si="0"/>
        <v/>
      </c>
      <c r="T22" s="40" t="str">
        <f t="shared" si="1"/>
        <v/>
      </c>
      <c r="U22" s="14"/>
      <c r="V22" s="14"/>
      <c r="W22" s="14"/>
      <c r="X22" s="14"/>
      <c r="Y22" s="14"/>
      <c r="Z22" s="14"/>
      <c r="AA22" s="14"/>
      <c r="AB22" s="14"/>
      <c r="AC22" s="21" t="str">
        <f>IF(SUM(U22:AB22)=0,"",MAX(U22:AB22))</f>
        <v/>
      </c>
      <c r="AD22" s="22" t="str">
        <f>IF(SUM(U22:AB22)=0,"",AVERAGE(U22:AB22))</f>
        <v/>
      </c>
      <c r="AE22" s="2"/>
    </row>
    <row r="23" spans="2:33" ht="15" x14ac:dyDescent="0.25">
      <c r="C23" s="41" t="s">
        <v>24</v>
      </c>
      <c r="D23" s="34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2" t="str">
        <f t="shared" si="0"/>
        <v/>
      </c>
      <c r="T23" s="42" t="str">
        <f t="shared" si="1"/>
        <v/>
      </c>
      <c r="U23" s="16"/>
      <c r="V23" s="16"/>
      <c r="W23" s="16"/>
      <c r="X23" s="16"/>
      <c r="Y23" s="16"/>
      <c r="Z23" s="16"/>
      <c r="AA23" s="16"/>
      <c r="AB23" s="16"/>
      <c r="AC23" s="25" t="str">
        <f>IF(SUM(U23:AB23)=0,"",MAX(U23:AB23))</f>
        <v/>
      </c>
      <c r="AD23" s="26" t="str">
        <f>IF(SUM(U23:AB23)=0,"",AVERAGE(U23:AB23))</f>
        <v/>
      </c>
      <c r="AE23" s="4"/>
    </row>
    <row r="24" spans="2:33" s="2" customFormat="1" ht="15" x14ac:dyDescent="0.25">
      <c r="B24" s="1"/>
      <c r="C24" s="39" t="s">
        <v>27</v>
      </c>
      <c r="D24" s="34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40" t="str">
        <f t="shared" si="0"/>
        <v/>
      </c>
      <c r="T24" s="40" t="str">
        <f t="shared" si="1"/>
        <v/>
      </c>
      <c r="U24" s="14"/>
      <c r="V24" s="14"/>
      <c r="W24" s="14"/>
      <c r="X24" s="14"/>
      <c r="Y24" s="14"/>
      <c r="Z24" s="14"/>
      <c r="AA24" s="14"/>
      <c r="AB24" s="14"/>
      <c r="AC24" s="21" t="str">
        <f>IF(SUM(U24:AB24)=0,"",MAX(U24:AB24))</f>
        <v/>
      </c>
      <c r="AD24" s="22" t="str">
        <f>IF(SUM(U24:AB24)=0,"",AVERAGE(U24:AB24))</f>
        <v/>
      </c>
      <c r="AE24" s="4"/>
    </row>
    <row r="25" spans="2:33" ht="15" x14ac:dyDescent="0.25">
      <c r="C25" s="39" t="s">
        <v>22</v>
      </c>
      <c r="D25" s="34" t="s">
        <v>82</v>
      </c>
      <c r="E25" s="34">
        <f>3680+20</f>
        <v>3700</v>
      </c>
      <c r="F25" s="35"/>
      <c r="G25" s="35">
        <v>3650</v>
      </c>
      <c r="H25" s="35"/>
      <c r="I25" s="35">
        <v>3600</v>
      </c>
      <c r="J25" s="35"/>
      <c r="K25" s="35"/>
      <c r="L25" s="35"/>
      <c r="M25" s="35"/>
      <c r="N25" s="35"/>
      <c r="O25" s="35"/>
      <c r="P25" s="35"/>
      <c r="Q25" s="35"/>
      <c r="R25" s="35"/>
      <c r="S25" s="38">
        <f t="shared" si="0"/>
        <v>3700</v>
      </c>
      <c r="T25" s="38">
        <f t="shared" si="1"/>
        <v>3650</v>
      </c>
      <c r="U25" s="15"/>
      <c r="V25" s="15"/>
      <c r="W25" s="15"/>
      <c r="X25" s="15"/>
      <c r="Y25" s="15"/>
      <c r="Z25" s="15"/>
      <c r="AA25" s="15"/>
      <c r="AB25" s="15"/>
      <c r="AC25" s="23" t="str">
        <f>IF(SUM(U25:AB25)=0,"",MAX(U25:AB25))</f>
        <v/>
      </c>
      <c r="AD25" s="24" t="str">
        <f>IF(SUM(U25:AB25)=0,"",AVERAGE(U25:AB25))</f>
        <v/>
      </c>
      <c r="AE25" s="4"/>
    </row>
    <row r="26" spans="2:33" s="4" customFormat="1" ht="15" x14ac:dyDescent="0.25">
      <c r="B26" s="1"/>
      <c r="C26" s="39" t="s">
        <v>3</v>
      </c>
      <c r="D26" s="34" t="s">
        <v>83</v>
      </c>
      <c r="E26" s="34">
        <f>3250</f>
        <v>3250</v>
      </c>
      <c r="F26" s="35"/>
      <c r="G26" s="35">
        <v>3550</v>
      </c>
      <c r="H26" s="35"/>
      <c r="I26" s="35"/>
      <c r="J26" s="35"/>
      <c r="K26" s="35"/>
      <c r="L26" s="35">
        <v>3600</v>
      </c>
      <c r="M26" s="35"/>
      <c r="N26" s="35"/>
      <c r="O26" s="35"/>
      <c r="P26" s="35"/>
      <c r="Q26" s="35"/>
      <c r="R26" s="35"/>
      <c r="S26" s="38">
        <f t="shared" si="0"/>
        <v>3600</v>
      </c>
      <c r="T26" s="38">
        <f t="shared" si="1"/>
        <v>3466.6666666666665</v>
      </c>
      <c r="U26" s="15"/>
      <c r="V26" s="15"/>
      <c r="W26" s="15"/>
      <c r="X26" s="15"/>
      <c r="Y26" s="15"/>
      <c r="Z26" s="15"/>
      <c r="AA26" s="15"/>
      <c r="AB26" s="15"/>
      <c r="AC26" s="23"/>
      <c r="AD26" s="24"/>
    </row>
    <row r="27" spans="2:33" s="4" customFormat="1" ht="15" x14ac:dyDescent="0.25">
      <c r="B27" s="2"/>
      <c r="C27" s="39" t="s">
        <v>2</v>
      </c>
      <c r="D27" s="34" t="s">
        <v>84</v>
      </c>
      <c r="E27" s="54">
        <v>3250</v>
      </c>
      <c r="F27" s="35"/>
      <c r="G27" s="35">
        <v>3450</v>
      </c>
      <c r="H27" s="36"/>
      <c r="I27" s="35">
        <v>3500</v>
      </c>
      <c r="J27" s="35"/>
      <c r="K27" s="35"/>
      <c r="L27" s="35">
        <v>3500</v>
      </c>
      <c r="M27" s="35"/>
      <c r="N27" s="35"/>
      <c r="O27" s="35"/>
      <c r="P27" s="35"/>
      <c r="Q27" s="35"/>
      <c r="R27" s="35"/>
      <c r="S27" s="38">
        <f t="shared" si="0"/>
        <v>3500</v>
      </c>
      <c r="T27" s="38">
        <f t="shared" si="1"/>
        <v>3425</v>
      </c>
      <c r="U27" s="15"/>
      <c r="V27" s="15"/>
      <c r="W27" s="15"/>
      <c r="X27" s="15"/>
      <c r="Y27" s="15"/>
      <c r="Z27" s="15"/>
      <c r="AA27" s="15"/>
      <c r="AB27" s="15"/>
      <c r="AC27" s="23" t="str">
        <f>IF(SUM(U27:AB27)=0,"",MAX(U27:AB27))</f>
        <v/>
      </c>
      <c r="AD27" s="24" t="str">
        <f>IF(SUM(U27:AB27)=0,"",AVERAGE(U27:AB27))</f>
        <v/>
      </c>
    </row>
    <row r="28" spans="2:33" s="4" customFormat="1" ht="15" x14ac:dyDescent="0.25">
      <c r="B28" s="2"/>
      <c r="C28" s="39" t="s">
        <v>21</v>
      </c>
      <c r="D28" s="34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40" t="str">
        <f t="shared" si="0"/>
        <v/>
      </c>
      <c r="T28" s="40" t="str">
        <f t="shared" si="1"/>
        <v/>
      </c>
      <c r="U28" s="14"/>
      <c r="V28" s="14"/>
      <c r="W28" s="14"/>
      <c r="X28" s="14"/>
      <c r="Y28" s="14"/>
      <c r="Z28" s="14"/>
      <c r="AA28" s="14"/>
      <c r="AB28" s="14"/>
      <c r="AC28" s="21" t="str">
        <f>IF(SUM(U28:AB28)=0,"",MAX(U28:AB28))</f>
        <v/>
      </c>
      <c r="AD28" s="22" t="str">
        <f>IF(SUM(U28:AB28)=0,"",AVERAGE(U28:AB28))</f>
        <v/>
      </c>
    </row>
    <row r="29" spans="2:33" s="4" customFormat="1" ht="15" customHeight="1" x14ac:dyDescent="0.25">
      <c r="B29" s="1"/>
      <c r="C29" s="39" t="s">
        <v>17</v>
      </c>
      <c r="D29" s="34"/>
      <c r="E29" s="36"/>
      <c r="F29" s="36"/>
      <c r="G29" s="36"/>
      <c r="H29" s="36"/>
      <c r="I29" s="36">
        <v>750</v>
      </c>
      <c r="J29" s="36"/>
      <c r="K29" s="36"/>
      <c r="L29" s="36"/>
      <c r="M29" s="36"/>
      <c r="N29" s="36"/>
      <c r="O29" s="36"/>
      <c r="P29" s="36"/>
      <c r="Q29" s="36"/>
      <c r="R29" s="36"/>
      <c r="S29" s="40">
        <f t="shared" si="0"/>
        <v>750</v>
      </c>
      <c r="T29" s="40">
        <f t="shared" si="1"/>
        <v>750</v>
      </c>
      <c r="U29" s="14"/>
      <c r="V29" s="14"/>
      <c r="W29" s="14"/>
      <c r="X29" s="14"/>
      <c r="Y29" s="14"/>
      <c r="Z29" s="14"/>
      <c r="AA29" s="14"/>
      <c r="AB29" s="14"/>
      <c r="AC29" s="21" t="str">
        <f>IF(SUM(U29:AB29)=0,"",MAX(U29:AB29))</f>
        <v/>
      </c>
      <c r="AD29" s="22" t="str">
        <f>IF(SUM(U29:AB29)=0,"",AVERAGE(U29:AB29))</f>
        <v/>
      </c>
    </row>
    <row r="30" spans="2:33" s="4" customFormat="1" ht="15" customHeight="1" x14ac:dyDescent="0.25">
      <c r="C30" s="39" t="s">
        <v>62</v>
      </c>
      <c r="D30" s="3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40" t="str">
        <f t="shared" si="0"/>
        <v/>
      </c>
      <c r="T30" s="40" t="str">
        <f t="shared" si="1"/>
        <v/>
      </c>
      <c r="U30" s="14"/>
      <c r="V30" s="14"/>
      <c r="W30" s="14"/>
      <c r="X30" s="14"/>
      <c r="Y30" s="14"/>
      <c r="Z30" s="14"/>
      <c r="AA30" s="14"/>
      <c r="AB30" s="14"/>
      <c r="AC30" s="21"/>
      <c r="AD30" s="22"/>
    </row>
    <row r="31" spans="2:33" s="4" customFormat="1" ht="15" customHeight="1" x14ac:dyDescent="0.25">
      <c r="C31" s="39" t="s">
        <v>0</v>
      </c>
      <c r="D31" s="34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40" t="str">
        <f t="shared" si="0"/>
        <v/>
      </c>
      <c r="T31" s="40" t="str">
        <f t="shared" si="1"/>
        <v/>
      </c>
      <c r="U31" s="14"/>
      <c r="V31" s="14"/>
      <c r="W31" s="14"/>
      <c r="X31" s="14"/>
      <c r="Y31" s="14"/>
      <c r="Z31" s="14"/>
      <c r="AA31" s="14"/>
      <c r="AB31" s="14"/>
      <c r="AC31" s="21" t="str">
        <f>IF(SUM(U31:AB31)=0,"",MAX(U31:AB31))</f>
        <v/>
      </c>
      <c r="AD31" s="22" t="str">
        <f>IF(SUM(U31:AB31)=0,"",AVERAGE(U31:AB31))</f>
        <v/>
      </c>
    </row>
    <row r="32" spans="2:33" s="4" customFormat="1" ht="15" x14ac:dyDescent="0.25">
      <c r="C32" s="39" t="s">
        <v>38</v>
      </c>
      <c r="D32" s="34" t="s">
        <v>85</v>
      </c>
      <c r="E32" s="36">
        <v>2950</v>
      </c>
      <c r="F32" s="36"/>
      <c r="G32" s="36">
        <v>3000</v>
      </c>
      <c r="H32" s="36">
        <v>2950</v>
      </c>
      <c r="I32" s="36">
        <v>2950</v>
      </c>
      <c r="J32" s="36"/>
      <c r="K32" s="36">
        <v>3000</v>
      </c>
      <c r="L32" s="36"/>
      <c r="M32" s="36"/>
      <c r="N32" s="36">
        <v>3000</v>
      </c>
      <c r="O32" s="36">
        <v>3000</v>
      </c>
      <c r="P32" s="36"/>
      <c r="Q32" s="36"/>
      <c r="R32" s="36"/>
      <c r="S32" s="40">
        <f t="shared" si="0"/>
        <v>3000</v>
      </c>
      <c r="T32" s="40">
        <f t="shared" si="1"/>
        <v>2978.5714285714284</v>
      </c>
      <c r="U32" s="14"/>
      <c r="V32" s="14"/>
      <c r="W32" s="14"/>
      <c r="X32" s="14"/>
      <c r="Y32" s="14"/>
      <c r="Z32" s="14"/>
      <c r="AA32" s="14"/>
      <c r="AB32" s="14"/>
      <c r="AC32" s="21"/>
      <c r="AD32" s="22"/>
    </row>
    <row r="33" spans="2:31" s="4" customFormat="1" ht="15" x14ac:dyDescent="0.25">
      <c r="C33" s="39" t="s">
        <v>39</v>
      </c>
      <c r="D33" s="34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40" t="str">
        <f t="shared" si="0"/>
        <v/>
      </c>
      <c r="T33" s="40" t="str">
        <f t="shared" si="1"/>
        <v/>
      </c>
      <c r="U33" s="14"/>
      <c r="V33" s="14"/>
      <c r="W33" s="14"/>
      <c r="X33" s="14"/>
      <c r="Y33" s="14"/>
      <c r="Z33" s="14"/>
      <c r="AA33" s="14"/>
      <c r="AB33" s="14"/>
      <c r="AC33" s="21"/>
      <c r="AD33" s="22"/>
    </row>
    <row r="34" spans="2:31" s="4" customFormat="1" ht="15" x14ac:dyDescent="0.25">
      <c r="C34" s="39" t="s">
        <v>40</v>
      </c>
      <c r="D34" s="34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40" t="str">
        <f t="shared" si="0"/>
        <v/>
      </c>
      <c r="T34" s="40" t="str">
        <f t="shared" si="1"/>
        <v/>
      </c>
      <c r="U34" s="14"/>
      <c r="V34" s="14"/>
      <c r="W34" s="14"/>
      <c r="X34" s="14"/>
      <c r="Y34" s="14"/>
      <c r="Z34" s="14"/>
      <c r="AA34" s="14"/>
      <c r="AB34" s="14"/>
      <c r="AC34" s="21"/>
      <c r="AD34" s="22"/>
    </row>
    <row r="35" spans="2:31" s="4" customFormat="1" ht="15" x14ac:dyDescent="0.25">
      <c r="C35" s="39" t="s">
        <v>41</v>
      </c>
      <c r="D35" s="3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40" t="str">
        <f t="shared" si="0"/>
        <v/>
      </c>
      <c r="T35" s="40" t="str">
        <f t="shared" si="1"/>
        <v/>
      </c>
      <c r="U35" s="14"/>
      <c r="V35" s="14"/>
      <c r="W35" s="14"/>
      <c r="X35" s="14"/>
      <c r="Y35" s="14"/>
      <c r="Z35" s="14"/>
      <c r="AA35" s="14"/>
      <c r="AB35" s="14"/>
      <c r="AC35" s="21"/>
      <c r="AD35" s="22"/>
    </row>
    <row r="36" spans="2:31" s="4" customFormat="1" ht="15" x14ac:dyDescent="0.25">
      <c r="C36" s="39" t="s">
        <v>42</v>
      </c>
      <c r="D36" s="34" t="s">
        <v>86</v>
      </c>
      <c r="E36" s="36">
        <v>6950</v>
      </c>
      <c r="F36" s="36"/>
      <c r="G36" s="36">
        <v>7000</v>
      </c>
      <c r="H36" s="36"/>
      <c r="I36" s="36">
        <v>7000</v>
      </c>
      <c r="J36" s="36"/>
      <c r="K36" s="36"/>
      <c r="L36" s="36"/>
      <c r="M36" s="36"/>
      <c r="N36" s="36"/>
      <c r="O36" s="36">
        <v>7000</v>
      </c>
      <c r="P36" s="36"/>
      <c r="Q36" s="36"/>
      <c r="R36" s="36"/>
      <c r="S36" s="40">
        <f t="shared" si="0"/>
        <v>7000</v>
      </c>
      <c r="T36" s="40">
        <f t="shared" si="1"/>
        <v>6987.5</v>
      </c>
      <c r="U36" s="14"/>
      <c r="V36" s="14"/>
      <c r="W36" s="14"/>
      <c r="X36" s="14"/>
      <c r="Y36" s="14"/>
      <c r="Z36" s="14"/>
      <c r="AA36" s="14"/>
      <c r="AB36" s="14"/>
      <c r="AC36" s="21"/>
      <c r="AD36" s="22"/>
    </row>
    <row r="37" spans="2:31" s="4" customFormat="1" ht="15" x14ac:dyDescent="0.25">
      <c r="C37" s="39" t="s">
        <v>43</v>
      </c>
      <c r="D37" s="34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40" t="str">
        <f t="shared" si="0"/>
        <v/>
      </c>
      <c r="T37" s="40" t="str">
        <f t="shared" si="1"/>
        <v/>
      </c>
      <c r="U37" s="14"/>
      <c r="V37" s="14"/>
      <c r="W37" s="14"/>
      <c r="X37" s="14"/>
      <c r="Y37" s="14"/>
      <c r="Z37" s="14"/>
      <c r="AA37" s="14"/>
      <c r="AB37" s="14"/>
      <c r="AC37" s="21"/>
      <c r="AD37" s="22"/>
    </row>
    <row r="38" spans="2:31" s="4" customFormat="1" ht="15" x14ac:dyDescent="0.25">
      <c r="C38" s="39" t="s">
        <v>44</v>
      </c>
      <c r="D38" s="34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40" t="str">
        <f t="shared" si="0"/>
        <v/>
      </c>
      <c r="T38" s="40" t="str">
        <f t="shared" si="1"/>
        <v/>
      </c>
      <c r="U38" s="14"/>
      <c r="V38" s="14"/>
      <c r="W38" s="14"/>
      <c r="X38" s="14"/>
      <c r="Y38" s="14"/>
      <c r="Z38" s="14"/>
      <c r="AA38" s="14"/>
      <c r="AB38" s="14"/>
      <c r="AC38" s="21"/>
      <c r="AD38" s="22"/>
    </row>
    <row r="39" spans="2:31" s="4" customFormat="1" ht="15" x14ac:dyDescent="0.25">
      <c r="C39" s="39" t="s">
        <v>45</v>
      </c>
      <c r="D39" s="34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40" t="str">
        <f t="shared" si="0"/>
        <v/>
      </c>
      <c r="T39" s="40" t="str">
        <f t="shared" si="1"/>
        <v/>
      </c>
      <c r="U39" s="14"/>
      <c r="V39" s="14"/>
      <c r="W39" s="14"/>
      <c r="X39" s="14"/>
      <c r="Y39" s="14"/>
      <c r="Z39" s="14"/>
      <c r="AA39" s="14"/>
      <c r="AB39" s="14"/>
      <c r="AC39" s="21" t="str">
        <f t="shared" ref="AC39:AC46" si="5">IF(SUM(U39:AB39)=0,"",MAX(U39:AB39))</f>
        <v/>
      </c>
      <c r="AD39" s="22" t="str">
        <f t="shared" ref="AD39:AD46" si="6">IF(SUM(U39:AB39)=0,"",AVERAGE(U39:AB39))</f>
        <v/>
      </c>
    </row>
    <row r="40" spans="2:31" s="4" customFormat="1" ht="15" x14ac:dyDescent="0.25">
      <c r="C40" s="39" t="s">
        <v>46</v>
      </c>
      <c r="D40" s="34"/>
      <c r="E40" s="36"/>
      <c r="F40" s="36"/>
      <c r="G40" s="36">
        <v>750</v>
      </c>
      <c r="H40" s="36">
        <v>700</v>
      </c>
      <c r="I40" s="36">
        <v>750</v>
      </c>
      <c r="J40" s="36"/>
      <c r="K40" s="36"/>
      <c r="L40" s="36"/>
      <c r="M40" s="36"/>
      <c r="N40" s="36"/>
      <c r="O40" s="36"/>
      <c r="P40" s="36"/>
      <c r="Q40" s="36"/>
      <c r="R40" s="36"/>
      <c r="S40" s="40">
        <f t="shared" si="0"/>
        <v>750</v>
      </c>
      <c r="T40" s="40">
        <f t="shared" si="1"/>
        <v>733.33333333333337</v>
      </c>
      <c r="U40" s="14"/>
      <c r="V40" s="14"/>
      <c r="W40" s="14"/>
      <c r="X40" s="14"/>
      <c r="Y40" s="14"/>
      <c r="Z40" s="14"/>
      <c r="AA40" s="14"/>
      <c r="AB40" s="14"/>
      <c r="AC40" s="21" t="str">
        <f t="shared" si="5"/>
        <v/>
      </c>
      <c r="AD40" s="22" t="str">
        <f t="shared" si="6"/>
        <v/>
      </c>
    </row>
    <row r="41" spans="2:31" s="4" customFormat="1" ht="15" x14ac:dyDescent="0.25">
      <c r="C41" s="39" t="s">
        <v>48</v>
      </c>
      <c r="D41" s="34"/>
      <c r="E41" s="36"/>
      <c r="F41" s="36"/>
      <c r="G41" s="36">
        <v>3000</v>
      </c>
      <c r="H41" s="36">
        <v>3000</v>
      </c>
      <c r="I41" s="36"/>
      <c r="J41" s="36"/>
      <c r="K41" s="36">
        <v>3000</v>
      </c>
      <c r="L41" s="36"/>
      <c r="M41" s="36"/>
      <c r="N41" s="36"/>
      <c r="O41" s="36"/>
      <c r="P41" s="36"/>
      <c r="Q41" s="36"/>
      <c r="R41" s="36"/>
      <c r="S41" s="40">
        <f t="shared" si="0"/>
        <v>3000</v>
      </c>
      <c r="T41" s="40">
        <f t="shared" si="1"/>
        <v>3000</v>
      </c>
      <c r="U41" s="14"/>
      <c r="V41" s="14"/>
      <c r="W41" s="14"/>
      <c r="X41" s="14"/>
      <c r="Y41" s="14"/>
      <c r="Z41" s="14"/>
      <c r="AA41" s="14"/>
      <c r="AB41" s="14"/>
      <c r="AC41" s="21" t="str">
        <f t="shared" si="5"/>
        <v/>
      </c>
      <c r="AD41" s="22" t="str">
        <f t="shared" si="6"/>
        <v/>
      </c>
    </row>
    <row r="42" spans="2:31" s="4" customFormat="1" ht="15" x14ac:dyDescent="0.25">
      <c r="C42" s="39" t="s">
        <v>49</v>
      </c>
      <c r="D42" s="34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40" t="str">
        <f t="shared" si="0"/>
        <v/>
      </c>
      <c r="T42" s="40" t="str">
        <f t="shared" si="1"/>
        <v/>
      </c>
      <c r="U42" s="14"/>
      <c r="V42" s="14"/>
      <c r="W42" s="14"/>
      <c r="X42" s="14"/>
      <c r="Y42" s="14"/>
      <c r="Z42" s="14"/>
      <c r="AA42" s="14"/>
      <c r="AB42" s="14"/>
      <c r="AC42" s="21" t="str">
        <f t="shared" si="5"/>
        <v/>
      </c>
      <c r="AD42" s="22" t="str">
        <f t="shared" si="6"/>
        <v/>
      </c>
      <c r="AE42" s="1"/>
    </row>
    <row r="43" spans="2:31" s="4" customFormat="1" ht="15" x14ac:dyDescent="0.25">
      <c r="C43" s="39" t="s">
        <v>99</v>
      </c>
      <c r="D43" s="34"/>
      <c r="E43" s="36"/>
      <c r="F43" s="36"/>
      <c r="G43" s="36">
        <v>750</v>
      </c>
      <c r="H43" s="36">
        <v>750</v>
      </c>
      <c r="I43" s="36">
        <v>700</v>
      </c>
      <c r="J43" s="36">
        <v>780</v>
      </c>
      <c r="K43" s="36"/>
      <c r="L43" s="36"/>
      <c r="M43" s="36"/>
      <c r="N43" s="36"/>
      <c r="O43" s="36"/>
      <c r="P43" s="36"/>
      <c r="Q43" s="36"/>
      <c r="R43" s="36"/>
      <c r="S43" s="40"/>
      <c r="T43" s="40"/>
      <c r="U43" s="14"/>
      <c r="V43" s="14"/>
      <c r="W43" s="14"/>
      <c r="X43" s="14"/>
      <c r="Y43" s="14"/>
      <c r="Z43" s="14"/>
      <c r="AA43" s="14"/>
      <c r="AB43" s="14"/>
      <c r="AC43" s="21"/>
      <c r="AD43" s="22"/>
      <c r="AE43" s="1"/>
    </row>
    <row r="44" spans="2:31" s="4" customFormat="1" ht="15" x14ac:dyDescent="0.25">
      <c r="C44" s="39" t="s">
        <v>47</v>
      </c>
      <c r="D44" s="34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40" t="str">
        <f t="shared" si="0"/>
        <v/>
      </c>
      <c r="T44" s="40" t="str">
        <f t="shared" si="1"/>
        <v/>
      </c>
      <c r="U44" s="14"/>
      <c r="V44" s="14"/>
      <c r="W44" s="14"/>
      <c r="X44" s="14"/>
      <c r="Y44" s="14"/>
      <c r="Z44" s="14"/>
      <c r="AA44" s="14"/>
      <c r="AB44" s="14"/>
      <c r="AC44" s="21" t="str">
        <f t="shared" si="5"/>
        <v/>
      </c>
      <c r="AD44" s="22" t="str">
        <f t="shared" si="6"/>
        <v/>
      </c>
      <c r="AE44" s="6"/>
    </row>
    <row r="45" spans="2:31" s="4" customFormat="1" ht="15" x14ac:dyDescent="0.25">
      <c r="C45" s="43" t="s">
        <v>94</v>
      </c>
      <c r="D45" s="64">
        <v>5500</v>
      </c>
      <c r="E45" s="34"/>
      <c r="F45" s="35"/>
      <c r="G45" s="35">
        <v>5500</v>
      </c>
      <c r="H45" s="35">
        <v>5500</v>
      </c>
      <c r="I45" s="35">
        <v>5500</v>
      </c>
      <c r="J45" s="35"/>
      <c r="K45" s="35">
        <v>5500</v>
      </c>
      <c r="L45" s="35"/>
      <c r="M45" s="35"/>
      <c r="N45" s="35"/>
      <c r="O45" s="35"/>
      <c r="P45" s="35"/>
      <c r="Q45" s="35"/>
      <c r="R45" s="35"/>
      <c r="S45" s="38">
        <f t="shared" si="0"/>
        <v>5500</v>
      </c>
      <c r="T45" s="38">
        <f t="shared" si="1"/>
        <v>5500</v>
      </c>
      <c r="U45" s="15"/>
      <c r="V45" s="15"/>
      <c r="W45" s="15"/>
      <c r="X45" s="15"/>
      <c r="Y45" s="15"/>
      <c r="Z45" s="15"/>
      <c r="AA45" s="15"/>
      <c r="AB45" s="15"/>
      <c r="AC45" s="21" t="str">
        <f t="shared" si="5"/>
        <v/>
      </c>
      <c r="AD45" s="22" t="str">
        <f t="shared" si="6"/>
        <v/>
      </c>
      <c r="AE45" s="1"/>
    </row>
    <row r="46" spans="2:31" ht="15.75" thickBot="1" x14ac:dyDescent="0.3">
      <c r="B46" s="4"/>
      <c r="C46" s="44" t="s">
        <v>19</v>
      </c>
      <c r="D46" s="3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5" t="str">
        <f t="shared" si="0"/>
        <v/>
      </c>
      <c r="T46" s="45" t="str">
        <f t="shared" si="1"/>
        <v/>
      </c>
      <c r="U46" s="17"/>
      <c r="V46" s="17"/>
      <c r="W46" s="17"/>
      <c r="X46" s="17"/>
      <c r="Y46" s="17"/>
      <c r="Z46" s="17"/>
      <c r="AA46" s="17"/>
      <c r="AB46" s="17"/>
      <c r="AC46" s="27" t="str">
        <f t="shared" si="5"/>
        <v/>
      </c>
      <c r="AD46" s="28" t="str">
        <f t="shared" si="6"/>
        <v/>
      </c>
      <c r="AE46" s="7"/>
    </row>
    <row r="47" spans="2:31" s="6" customFormat="1" ht="15" x14ac:dyDescent="0.25">
      <c r="B47" s="4"/>
      <c r="C47" s="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8"/>
      <c r="V47" s="18"/>
      <c r="W47" s="18"/>
      <c r="X47" s="18"/>
      <c r="Y47" s="18"/>
      <c r="Z47" s="18"/>
      <c r="AA47" s="18"/>
      <c r="AB47" s="18"/>
      <c r="AC47" s="19"/>
      <c r="AD47" s="19"/>
    </row>
    <row r="48" spans="2:31" x14ac:dyDescent="0.25">
      <c r="C48" s="8"/>
      <c r="D48" s="63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3:30" x14ac:dyDescent="0.25">
      <c r="C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3:30" x14ac:dyDescent="0.25">
      <c r="C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3:30" x14ac:dyDescent="0.25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3" spans="3:30" x14ac:dyDescent="0.25"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spans="3:30" ht="15.75" customHeight="1" x14ac:dyDescent="0.25">
      <c r="C54" s="12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spans="3:30" ht="15.75" customHeight="1" x14ac:dyDescent="0.25"/>
    <row r="56" spans="3:30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3:30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3:30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3:30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3:30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3:30" x14ac:dyDescent="0.2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3:30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3:30" x14ac:dyDescent="0.2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3:30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4:30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7" spans="4:30" x14ac:dyDescent="0.2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4:30" x14ac:dyDescent="0.2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4:30" x14ac:dyDescent="0.2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4:30" x14ac:dyDescent="0.2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4:30" x14ac:dyDescent="0.2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4:30" x14ac:dyDescent="0.2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4:30" x14ac:dyDescent="0.2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4:30" x14ac:dyDescent="0.2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4:30" x14ac:dyDescent="0.2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</sheetData>
  <sheetProtection formatCells="0" formatColumns="0" formatRows="0" insertColumns="0" insertRows="0" insertHyperlinks="0" deleteColumns="0" deleteRows="0" sort="0" autoFilter="0" pivotTables="0"/>
  <autoFilter ref="C4:AD47">
    <sortState ref="C5:AD46">
      <sortCondition ref="R4:R46"/>
    </sortState>
  </autoFilter>
  <phoneticPr fontId="7" type="noConversion"/>
  <pageMargins left="0.25" right="0.25" top="0.75" bottom="0.75" header="0.3" footer="0.3"/>
  <pageSetup paperSize="9" scale="32" orientation="landscape" r:id="rId1"/>
  <ignoredErrors>
    <ignoredError sqref="AG7:AG2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9"/>
  <sheetViews>
    <sheetView tabSelected="1" workbookViewId="0">
      <selection activeCell="C13" sqref="C12:C13"/>
    </sheetView>
  </sheetViews>
  <sheetFormatPr baseColWidth="10" defaultRowHeight="15" x14ac:dyDescent="0.25"/>
  <cols>
    <col min="6" max="6" width="46.42578125" bestFit="1" customWidth="1"/>
    <col min="7" max="7" width="12" bestFit="1" customWidth="1"/>
    <col min="8" max="8" width="12.7109375" bestFit="1" customWidth="1"/>
  </cols>
  <sheetData>
    <row r="2" spans="3:8" x14ac:dyDescent="0.25">
      <c r="G2" t="s">
        <v>68</v>
      </c>
      <c r="H2" s="60">
        <v>3.2</v>
      </c>
    </row>
    <row r="4" spans="3:8" x14ac:dyDescent="0.25">
      <c r="G4" s="77"/>
      <c r="H4" s="77" t="s">
        <v>102</v>
      </c>
    </row>
    <row r="5" spans="3:8" x14ac:dyDescent="0.25">
      <c r="F5" s="78" t="s">
        <v>100</v>
      </c>
      <c r="G5" s="75"/>
      <c r="H5" s="74">
        <v>2261.4899999999998</v>
      </c>
    </row>
    <row r="6" spans="3:8" x14ac:dyDescent="0.25">
      <c r="F6" s="78" t="s">
        <v>101</v>
      </c>
      <c r="G6" s="74">
        <v>1500</v>
      </c>
      <c r="H6" s="76">
        <f>G6/H2</f>
        <v>468.75</v>
      </c>
    </row>
    <row r="7" spans="3:8" x14ac:dyDescent="0.25">
      <c r="F7" s="78" t="s">
        <v>104</v>
      </c>
      <c r="G7" s="74"/>
      <c r="H7" s="80">
        <f>H5-H6</f>
        <v>1792.7399999999998</v>
      </c>
    </row>
    <row r="9" spans="3:8" x14ac:dyDescent="0.25">
      <c r="F9" s="78" t="s">
        <v>103</v>
      </c>
      <c r="G9" s="79">
        <f>(3000+271.45+1306 )*(-1)</f>
        <v>-4577.45</v>
      </c>
    </row>
    <row r="12" spans="3:8" x14ac:dyDescent="0.25">
      <c r="C12">
        <v>2400</v>
      </c>
    </row>
    <row r="13" spans="3:8" x14ac:dyDescent="0.25">
      <c r="C13">
        <v>915</v>
      </c>
      <c r="F13">
        <v>2261.4899999999998</v>
      </c>
    </row>
    <row r="14" spans="3:8" x14ac:dyDescent="0.25">
      <c r="C14">
        <v>900</v>
      </c>
    </row>
    <row r="15" spans="3:8" x14ac:dyDescent="0.25">
      <c r="F15">
        <v>2500</v>
      </c>
    </row>
    <row r="16" spans="3:8" x14ac:dyDescent="0.25">
      <c r="F16">
        <v>3.2</v>
      </c>
    </row>
    <row r="17" spans="6:6" x14ac:dyDescent="0.25">
      <c r="F17">
        <f>F15/F16</f>
        <v>781.25</v>
      </c>
    </row>
    <row r="19" spans="6:6" x14ac:dyDescent="0.25">
      <c r="F19">
        <f>F13-F17</f>
        <v>1480.2399999999998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4"/>
  <sheetViews>
    <sheetView showGridLines="0" zoomScale="80" zoomScaleNormal="80" zoomScalePageLayoutView="80" workbookViewId="0">
      <selection activeCell="C20" sqref="C20:F20"/>
    </sheetView>
  </sheetViews>
  <sheetFormatPr baseColWidth="10" defaultColWidth="7.7109375" defaultRowHeight="12.75" x14ac:dyDescent="0.25"/>
  <cols>
    <col min="1" max="2" width="3" style="1" customWidth="1"/>
    <col min="3" max="3" width="35.7109375" style="1" bestFit="1" customWidth="1"/>
    <col min="4" max="4" width="53.5703125" style="1" bestFit="1" customWidth="1"/>
    <col min="5" max="5" width="14.42578125" style="1" bestFit="1" customWidth="1"/>
    <col min="6" max="6" width="6.5703125" style="1" bestFit="1" customWidth="1"/>
    <col min="7" max="16384" width="7.7109375" style="1"/>
  </cols>
  <sheetData>
    <row r="2" spans="3:6" x14ac:dyDescent="0.25">
      <c r="F2" s="3" t="s">
        <v>97</v>
      </c>
    </row>
    <row r="3" spans="3:6" x14ac:dyDescent="0.25">
      <c r="C3" s="30"/>
      <c r="D3" s="30"/>
      <c r="E3" s="3" t="s">
        <v>95</v>
      </c>
      <c r="F3" s="3"/>
    </row>
    <row r="4" spans="3:6" x14ac:dyDescent="0.25">
      <c r="C4" s="52" t="s">
        <v>1</v>
      </c>
      <c r="D4" s="53" t="s">
        <v>87</v>
      </c>
      <c r="E4" s="58" t="s">
        <v>90</v>
      </c>
      <c r="F4" s="58" t="s">
        <v>98</v>
      </c>
    </row>
    <row r="5" spans="3:6" x14ac:dyDescent="0.25">
      <c r="C5" s="50" t="s">
        <v>20</v>
      </c>
      <c r="D5" s="56"/>
      <c r="E5" s="59"/>
      <c r="F5" s="59"/>
    </row>
    <row r="6" spans="3:6" ht="15" customHeight="1" x14ac:dyDescent="0.25">
      <c r="C6" s="50" t="s">
        <v>28</v>
      </c>
      <c r="D6" s="56"/>
      <c r="E6" s="59"/>
      <c r="F6" s="59"/>
    </row>
    <row r="7" spans="3:6" x14ac:dyDescent="0.25">
      <c r="C7" s="50" t="s">
        <v>26</v>
      </c>
      <c r="D7" s="56"/>
      <c r="E7" s="59"/>
      <c r="F7" s="59"/>
    </row>
    <row r="8" spans="3:6" ht="15" customHeight="1" x14ac:dyDescent="0.25">
      <c r="C8" s="50" t="s">
        <v>29</v>
      </c>
      <c r="D8" s="56">
        <v>900</v>
      </c>
      <c r="E8" s="59">
        <v>900</v>
      </c>
      <c r="F8" s="59">
        <v>900</v>
      </c>
    </row>
    <row r="9" spans="3:6" ht="15" customHeight="1" x14ac:dyDescent="0.25">
      <c r="C9" s="50" t="s">
        <v>59</v>
      </c>
      <c r="D9" s="56">
        <v>900</v>
      </c>
      <c r="E9" s="50">
        <v>900</v>
      </c>
      <c r="F9" s="50">
        <v>900</v>
      </c>
    </row>
    <row r="10" spans="3:6" ht="15" customHeight="1" x14ac:dyDescent="0.25">
      <c r="C10" s="50" t="s">
        <v>60</v>
      </c>
      <c r="D10" s="56">
        <v>900</v>
      </c>
      <c r="E10" s="50">
        <v>900</v>
      </c>
      <c r="F10" s="50">
        <v>900</v>
      </c>
    </row>
    <row r="11" spans="3:6" ht="15" customHeight="1" x14ac:dyDescent="0.25">
      <c r="C11" s="50" t="s">
        <v>30</v>
      </c>
      <c r="D11" s="56">
        <v>900</v>
      </c>
      <c r="E11" s="50">
        <v>900</v>
      </c>
      <c r="F11" s="50">
        <v>900</v>
      </c>
    </row>
    <row r="12" spans="3:6" x14ac:dyDescent="0.25">
      <c r="C12" s="50" t="s">
        <v>61</v>
      </c>
      <c r="D12" s="56">
        <v>900</v>
      </c>
      <c r="E12" s="50">
        <v>900</v>
      </c>
      <c r="F12" s="50">
        <v>900</v>
      </c>
    </row>
    <row r="13" spans="3:6" x14ac:dyDescent="0.25">
      <c r="C13" s="50" t="s">
        <v>64</v>
      </c>
      <c r="D13" s="56"/>
      <c r="E13" s="59"/>
      <c r="F13" s="59"/>
    </row>
    <row r="14" spans="3:6" x14ac:dyDescent="0.25">
      <c r="C14" s="50" t="s">
        <v>18</v>
      </c>
      <c r="D14" s="56">
        <v>1250</v>
      </c>
      <c r="E14" s="59">
        <v>1250</v>
      </c>
      <c r="F14" s="59">
        <v>1250</v>
      </c>
    </row>
    <row r="15" spans="3:6" s="4" customFormat="1" ht="15" customHeight="1" x14ac:dyDescent="0.25">
      <c r="C15" s="50" t="s">
        <v>31</v>
      </c>
      <c r="D15" s="56">
        <v>1450</v>
      </c>
      <c r="E15" s="59">
        <v>1450</v>
      </c>
      <c r="F15" s="59">
        <v>1450</v>
      </c>
    </row>
    <row r="16" spans="3:6" s="4" customFormat="1" x14ac:dyDescent="0.25">
      <c r="C16" s="50" t="s">
        <v>32</v>
      </c>
      <c r="D16" s="56">
        <v>1450</v>
      </c>
      <c r="E16" s="59">
        <v>1450</v>
      </c>
      <c r="F16" s="59">
        <v>1450</v>
      </c>
    </row>
    <row r="17" spans="2:6" ht="16.5" customHeight="1" x14ac:dyDescent="0.25">
      <c r="B17" s="4"/>
      <c r="C17" s="50" t="s">
        <v>33</v>
      </c>
      <c r="D17" s="56">
        <v>1700</v>
      </c>
      <c r="E17" s="59">
        <v>1700</v>
      </c>
      <c r="F17" s="59">
        <v>1700</v>
      </c>
    </row>
    <row r="18" spans="2:6" x14ac:dyDescent="0.25">
      <c r="B18" s="4"/>
      <c r="C18" s="50" t="s">
        <v>34</v>
      </c>
      <c r="D18" s="56"/>
      <c r="E18" s="59"/>
      <c r="F18" s="59"/>
    </row>
    <row r="19" spans="2:6" x14ac:dyDescent="0.25">
      <c r="B19" s="4"/>
      <c r="C19" s="50" t="s">
        <v>35</v>
      </c>
      <c r="D19" s="56">
        <v>1900</v>
      </c>
      <c r="E19" s="59">
        <v>1950</v>
      </c>
      <c r="F19" s="59">
        <v>1950</v>
      </c>
    </row>
    <row r="20" spans="2:6" x14ac:dyDescent="0.25">
      <c r="B20" s="4"/>
      <c r="C20" s="50" t="s">
        <v>36</v>
      </c>
      <c r="D20" s="56">
        <v>2050</v>
      </c>
      <c r="E20" s="59">
        <v>2050</v>
      </c>
      <c r="F20" s="59">
        <v>2050</v>
      </c>
    </row>
    <row r="21" spans="2:6" x14ac:dyDescent="0.25">
      <c r="C21" s="50" t="s">
        <v>37</v>
      </c>
      <c r="D21" s="56"/>
      <c r="E21" s="59"/>
      <c r="F21" s="59"/>
    </row>
    <row r="22" spans="2:6" ht="15" x14ac:dyDescent="0.25">
      <c r="C22" s="51" t="s">
        <v>4</v>
      </c>
      <c r="D22" s="57"/>
      <c r="E22" s="59"/>
      <c r="F22" s="59"/>
    </row>
    <row r="23" spans="2:6" ht="15" x14ac:dyDescent="0.25">
      <c r="C23" s="51" t="s">
        <v>24</v>
      </c>
      <c r="D23" s="57"/>
      <c r="E23" s="59"/>
      <c r="F23" s="59"/>
    </row>
    <row r="24" spans="2:6" s="2" customFormat="1" ht="15" x14ac:dyDescent="0.25">
      <c r="B24" s="1"/>
      <c r="C24" s="51" t="s">
        <v>27</v>
      </c>
      <c r="D24" s="57"/>
      <c r="E24" s="59"/>
      <c r="F24" s="59"/>
    </row>
    <row r="25" spans="2:6" ht="15" x14ac:dyDescent="0.25">
      <c r="C25" s="51" t="s">
        <v>22</v>
      </c>
      <c r="D25" s="57"/>
      <c r="E25" s="59"/>
      <c r="F25" s="59"/>
    </row>
    <row r="26" spans="2:6" s="4" customFormat="1" ht="15" x14ac:dyDescent="0.25">
      <c r="B26" s="1"/>
      <c r="C26" s="51" t="s">
        <v>3</v>
      </c>
      <c r="D26" s="57"/>
      <c r="E26" s="59"/>
      <c r="F26" s="59"/>
    </row>
    <row r="27" spans="2:6" s="4" customFormat="1" ht="15" x14ac:dyDescent="0.25">
      <c r="B27" s="2"/>
      <c r="C27" s="51" t="s">
        <v>2</v>
      </c>
      <c r="D27" s="57"/>
      <c r="E27" s="59"/>
      <c r="F27" s="59"/>
    </row>
    <row r="28" spans="2:6" s="4" customFormat="1" ht="15" x14ac:dyDescent="0.25">
      <c r="B28" s="2"/>
      <c r="C28" s="51" t="s">
        <v>21</v>
      </c>
      <c r="D28" s="57"/>
      <c r="E28" s="59"/>
      <c r="F28" s="59"/>
    </row>
    <row r="29" spans="2:6" s="4" customFormat="1" ht="15" customHeight="1" x14ac:dyDescent="0.25">
      <c r="B29" s="1"/>
      <c r="C29" s="51" t="s">
        <v>17</v>
      </c>
      <c r="D29" s="57"/>
      <c r="E29" s="59"/>
      <c r="F29" s="59"/>
    </row>
    <row r="30" spans="2:6" s="4" customFormat="1" ht="15" customHeight="1" x14ac:dyDescent="0.25">
      <c r="C30" s="51" t="s">
        <v>62</v>
      </c>
      <c r="D30" s="57"/>
      <c r="E30" s="59"/>
      <c r="F30" s="59"/>
    </row>
    <row r="31" spans="2:6" s="4" customFormat="1" ht="15" customHeight="1" x14ac:dyDescent="0.25">
      <c r="C31" s="51" t="s">
        <v>0</v>
      </c>
      <c r="D31" s="57">
        <v>350</v>
      </c>
      <c r="E31" s="59">
        <v>350</v>
      </c>
      <c r="F31" s="59">
        <v>350</v>
      </c>
    </row>
    <row r="32" spans="2:6" s="4" customFormat="1" ht="15" x14ac:dyDescent="0.25">
      <c r="C32" s="51" t="s">
        <v>38</v>
      </c>
      <c r="D32" s="57"/>
      <c r="E32" s="59"/>
      <c r="F32" s="59"/>
    </row>
    <row r="33" spans="2:6" s="4" customFormat="1" ht="15" x14ac:dyDescent="0.25">
      <c r="C33" s="51" t="s">
        <v>39</v>
      </c>
      <c r="D33" s="57"/>
      <c r="E33" s="59"/>
      <c r="F33" s="59"/>
    </row>
    <row r="34" spans="2:6" s="4" customFormat="1" ht="15" x14ac:dyDescent="0.25">
      <c r="C34" s="51" t="s">
        <v>40</v>
      </c>
      <c r="D34" s="57"/>
      <c r="E34" s="59"/>
      <c r="F34" s="59"/>
    </row>
    <row r="35" spans="2:6" s="4" customFormat="1" ht="15" x14ac:dyDescent="0.25">
      <c r="C35" s="51" t="s">
        <v>41</v>
      </c>
      <c r="D35" s="57"/>
      <c r="E35" s="59"/>
      <c r="F35" s="59"/>
    </row>
    <row r="36" spans="2:6" s="4" customFormat="1" ht="15" x14ac:dyDescent="0.25">
      <c r="C36" s="51" t="s">
        <v>42</v>
      </c>
      <c r="D36" s="57"/>
      <c r="E36" s="59"/>
      <c r="F36" s="59"/>
    </row>
    <row r="37" spans="2:6" s="4" customFormat="1" ht="15" x14ac:dyDescent="0.25">
      <c r="C37" s="51" t="s">
        <v>43</v>
      </c>
      <c r="D37" s="57"/>
      <c r="E37" s="59"/>
      <c r="F37" s="59"/>
    </row>
    <row r="38" spans="2:6" s="4" customFormat="1" ht="15" x14ac:dyDescent="0.25">
      <c r="C38" s="51" t="s">
        <v>44</v>
      </c>
      <c r="D38" s="57"/>
      <c r="E38" s="59"/>
      <c r="F38" s="59"/>
    </row>
    <row r="39" spans="2:6" s="4" customFormat="1" ht="15" x14ac:dyDescent="0.25">
      <c r="C39" s="51" t="s">
        <v>45</v>
      </c>
      <c r="D39" s="57"/>
      <c r="E39" s="59"/>
      <c r="F39" s="59"/>
    </row>
    <row r="40" spans="2:6" s="4" customFormat="1" ht="15" x14ac:dyDescent="0.25">
      <c r="C40" s="51" t="s">
        <v>46</v>
      </c>
      <c r="D40" s="57">
        <v>450</v>
      </c>
      <c r="E40" s="59">
        <v>450</v>
      </c>
      <c r="F40" s="59">
        <v>450</v>
      </c>
    </row>
    <row r="41" spans="2:6" s="4" customFormat="1" ht="15" x14ac:dyDescent="0.25">
      <c r="C41" s="51" t="s">
        <v>48</v>
      </c>
      <c r="D41" s="57"/>
      <c r="E41" s="59"/>
      <c r="F41" s="59"/>
    </row>
    <row r="42" spans="2:6" s="4" customFormat="1" ht="15" x14ac:dyDescent="0.25">
      <c r="C42" s="51" t="s">
        <v>49</v>
      </c>
      <c r="D42" s="57"/>
      <c r="E42" s="59"/>
      <c r="F42" s="59"/>
    </row>
    <row r="43" spans="2:6" s="4" customFormat="1" ht="15" x14ac:dyDescent="0.25">
      <c r="C43" s="51" t="s">
        <v>47</v>
      </c>
      <c r="D43" s="57">
        <v>650</v>
      </c>
      <c r="E43" s="59">
        <v>650</v>
      </c>
      <c r="F43" s="59">
        <v>650</v>
      </c>
    </row>
    <row r="44" spans="2:6" s="4" customFormat="1" x14ac:dyDescent="0.25">
      <c r="C44" s="50" t="s">
        <v>88</v>
      </c>
      <c r="D44" s="56">
        <v>700</v>
      </c>
      <c r="E44" s="59">
        <v>700</v>
      </c>
      <c r="F44" s="59">
        <v>700</v>
      </c>
    </row>
    <row r="45" spans="2:6" ht="15" x14ac:dyDescent="0.25">
      <c r="B45" s="4"/>
      <c r="C45" s="51" t="s">
        <v>89</v>
      </c>
      <c r="D45" s="57">
        <v>800</v>
      </c>
      <c r="E45" s="59">
        <v>800</v>
      </c>
      <c r="F45" s="59">
        <v>800</v>
      </c>
    </row>
    <row r="46" spans="2:6" s="6" customFormat="1" ht="15" x14ac:dyDescent="0.25">
      <c r="B46" s="4"/>
      <c r="C46" s="5"/>
      <c r="D46" s="5"/>
    </row>
    <row r="47" spans="2:6" x14ac:dyDescent="0.25">
      <c r="C47" s="8"/>
      <c r="D47" s="8"/>
    </row>
    <row r="48" spans="2:6" x14ac:dyDescent="0.25">
      <c r="C48" s="8"/>
      <c r="D48" s="8"/>
    </row>
    <row r="49" spans="3:4" x14ac:dyDescent="0.25">
      <c r="C49" s="9"/>
      <c r="D49" s="9"/>
    </row>
    <row r="50" spans="3:4" x14ac:dyDescent="0.25">
      <c r="C50" s="10"/>
      <c r="D50" s="10"/>
    </row>
    <row r="52" spans="3:4" x14ac:dyDescent="0.25">
      <c r="C52" s="12"/>
      <c r="D52" s="12"/>
    </row>
    <row r="53" spans="3:4" ht="15.75" customHeight="1" x14ac:dyDescent="0.25">
      <c r="C53" s="12"/>
      <c r="D53" s="12"/>
    </row>
    <row r="54" spans="3:4" ht="15.75" customHeight="1" x14ac:dyDescent="0.25"/>
  </sheetData>
  <sheetProtection formatCells="0" formatColumns="0" formatRows="0" insertColumns="0" insertRows="0" insertHyperlinks="0" deleteColumns="0" deleteRows="0" sort="0" autoFilter="0" pivotTables="0"/>
  <autoFilter ref="C4:D46"/>
  <pageMargins left="0.25" right="0.25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52"/>
  <sheetViews>
    <sheetView topLeftCell="A23" workbookViewId="0">
      <selection activeCell="D3" sqref="D3:E44"/>
    </sheetView>
  </sheetViews>
  <sheetFormatPr baseColWidth="10" defaultRowHeight="15" x14ac:dyDescent="0.25"/>
  <cols>
    <col min="4" max="4" width="33.7109375" bestFit="1" customWidth="1"/>
    <col min="5" max="5" width="15.7109375" customWidth="1"/>
    <col min="6" max="6" width="13.42578125" bestFit="1" customWidth="1"/>
    <col min="7" max="7" width="15" bestFit="1" customWidth="1"/>
  </cols>
  <sheetData>
    <row r="2" spans="4:7" x14ac:dyDescent="0.25">
      <c r="F2" s="81" t="s">
        <v>92</v>
      </c>
      <c r="G2" s="81"/>
    </row>
    <row r="3" spans="4:7" x14ac:dyDescent="0.25">
      <c r="D3" s="58" t="s">
        <v>1</v>
      </c>
      <c r="E3" s="62" t="s">
        <v>91</v>
      </c>
      <c r="F3" s="61" t="s">
        <v>5</v>
      </c>
      <c r="G3" s="61" t="s">
        <v>6</v>
      </c>
    </row>
    <row r="4" spans="4:7" x14ac:dyDescent="0.25">
      <c r="D4" s="50" t="s">
        <v>20</v>
      </c>
      <c r="E4" s="50"/>
      <c r="F4" s="60">
        <v>5550</v>
      </c>
      <c r="G4" s="60">
        <v>5550</v>
      </c>
    </row>
    <row r="5" spans="4:7" x14ac:dyDescent="0.25">
      <c r="D5" s="50" t="s">
        <v>28</v>
      </c>
      <c r="E5" s="50"/>
      <c r="F5" s="60">
        <v>3100</v>
      </c>
      <c r="G5" s="60">
        <v>3040</v>
      </c>
    </row>
    <row r="6" spans="4:7" x14ac:dyDescent="0.25">
      <c r="D6" s="50" t="s">
        <v>26</v>
      </c>
      <c r="E6" s="50"/>
      <c r="F6" s="60">
        <v>1650</v>
      </c>
      <c r="G6" s="60">
        <v>1613.3333333333333</v>
      </c>
    </row>
    <row r="7" spans="4:7" x14ac:dyDescent="0.25">
      <c r="D7" s="50" t="s">
        <v>29</v>
      </c>
      <c r="E7" s="50">
        <v>900</v>
      </c>
      <c r="F7" s="60">
        <v>1460</v>
      </c>
      <c r="G7" s="60">
        <v>1412.8571428571429</v>
      </c>
    </row>
    <row r="8" spans="4:7" x14ac:dyDescent="0.25">
      <c r="D8" s="50" t="s">
        <v>59</v>
      </c>
      <c r="E8" s="50">
        <v>900</v>
      </c>
      <c r="F8" s="60">
        <v>1280</v>
      </c>
      <c r="G8" s="60">
        <v>1095</v>
      </c>
    </row>
    <row r="9" spans="4:7" x14ac:dyDescent="0.25">
      <c r="D9" s="50" t="s">
        <v>60</v>
      </c>
      <c r="E9" s="50">
        <v>900</v>
      </c>
      <c r="F9" s="60">
        <v>1100</v>
      </c>
      <c r="G9" s="60">
        <v>1068.5714285714287</v>
      </c>
    </row>
    <row r="10" spans="4:7" x14ac:dyDescent="0.25">
      <c r="D10" s="50" t="s">
        <v>30</v>
      </c>
      <c r="E10" s="50">
        <v>900</v>
      </c>
      <c r="F10" s="60">
        <v>1100</v>
      </c>
      <c r="G10" s="60">
        <v>1066</v>
      </c>
    </row>
    <row r="11" spans="4:7" x14ac:dyDescent="0.25">
      <c r="D11" s="50" t="s">
        <v>61</v>
      </c>
      <c r="E11" s="50">
        <v>900</v>
      </c>
      <c r="F11" s="60">
        <v>1100</v>
      </c>
      <c r="G11" s="60">
        <v>1068.5714285714287</v>
      </c>
    </row>
    <row r="12" spans="4:7" x14ac:dyDescent="0.25">
      <c r="D12" s="50" t="s">
        <v>64</v>
      </c>
      <c r="E12" s="50"/>
      <c r="F12" s="60">
        <v>1150</v>
      </c>
      <c r="G12" s="60">
        <v>1150</v>
      </c>
    </row>
    <row r="13" spans="4:7" x14ac:dyDescent="0.25">
      <c r="D13" s="50" t="s">
        <v>18</v>
      </c>
      <c r="E13" s="50">
        <v>1250</v>
      </c>
      <c r="F13" s="60">
        <v>1470</v>
      </c>
      <c r="G13" s="60">
        <v>1411.1111111111111</v>
      </c>
    </row>
    <row r="14" spans="4:7" x14ac:dyDescent="0.25">
      <c r="D14" s="50" t="s">
        <v>31</v>
      </c>
      <c r="E14" s="50">
        <v>1450</v>
      </c>
      <c r="F14" s="60">
        <v>1700</v>
      </c>
      <c r="G14" s="60">
        <v>1645.4545454545455</v>
      </c>
    </row>
    <row r="15" spans="4:7" x14ac:dyDescent="0.25">
      <c r="D15" s="50" t="s">
        <v>32</v>
      </c>
      <c r="E15" s="50">
        <v>1450</v>
      </c>
      <c r="F15" s="60">
        <v>1700</v>
      </c>
      <c r="G15" s="60">
        <v>1645.4545454545455</v>
      </c>
    </row>
    <row r="16" spans="4:7" x14ac:dyDescent="0.25">
      <c r="D16" s="50" t="s">
        <v>33</v>
      </c>
      <c r="E16" s="50">
        <v>1700</v>
      </c>
      <c r="F16" s="60">
        <v>1890</v>
      </c>
      <c r="G16" s="60">
        <v>1843.3333333333333</v>
      </c>
    </row>
    <row r="17" spans="4:7" x14ac:dyDescent="0.25">
      <c r="D17" s="50" t="s">
        <v>34</v>
      </c>
      <c r="E17" s="50"/>
      <c r="F17" s="60">
        <v>1890</v>
      </c>
      <c r="G17" s="60">
        <v>1843.3333333333333</v>
      </c>
    </row>
    <row r="18" spans="4:7" x14ac:dyDescent="0.25">
      <c r="D18" s="50" t="s">
        <v>35</v>
      </c>
      <c r="E18" s="50">
        <v>1900</v>
      </c>
      <c r="F18" s="60">
        <v>2160</v>
      </c>
      <c r="G18" s="60">
        <v>2142</v>
      </c>
    </row>
    <row r="19" spans="4:7" x14ac:dyDescent="0.25">
      <c r="D19" s="50" t="s">
        <v>36</v>
      </c>
      <c r="E19" s="50">
        <v>2050</v>
      </c>
      <c r="F19" s="60">
        <v>2270</v>
      </c>
      <c r="G19" s="60">
        <v>2226</v>
      </c>
    </row>
    <row r="20" spans="4:7" x14ac:dyDescent="0.25">
      <c r="D20" s="50" t="s">
        <v>37</v>
      </c>
      <c r="E20" s="50"/>
      <c r="F20" s="60">
        <v>6900</v>
      </c>
      <c r="G20" s="60">
        <v>6725</v>
      </c>
    </row>
    <row r="21" spans="4:7" x14ac:dyDescent="0.25">
      <c r="D21" s="51" t="s">
        <v>4</v>
      </c>
      <c r="E21" s="51"/>
      <c r="F21" s="60" t="s">
        <v>93</v>
      </c>
      <c r="G21" s="60" t="s">
        <v>93</v>
      </c>
    </row>
    <row r="22" spans="4:7" x14ac:dyDescent="0.25">
      <c r="D22" s="51" t="s">
        <v>24</v>
      </c>
      <c r="E22" s="51"/>
      <c r="F22" s="60" t="s">
        <v>93</v>
      </c>
      <c r="G22" s="60" t="s">
        <v>93</v>
      </c>
    </row>
    <row r="23" spans="4:7" x14ac:dyDescent="0.25">
      <c r="D23" s="51" t="s">
        <v>27</v>
      </c>
      <c r="E23" s="51"/>
      <c r="F23" s="60" t="s">
        <v>93</v>
      </c>
      <c r="G23" s="60" t="s">
        <v>93</v>
      </c>
    </row>
    <row r="24" spans="4:7" x14ac:dyDescent="0.25">
      <c r="D24" s="51" t="s">
        <v>22</v>
      </c>
      <c r="E24" s="51"/>
      <c r="F24" s="60">
        <v>3700</v>
      </c>
      <c r="G24" s="60">
        <v>3650</v>
      </c>
    </row>
    <row r="25" spans="4:7" x14ac:dyDescent="0.25">
      <c r="D25" s="51" t="s">
        <v>3</v>
      </c>
      <c r="E25" s="51"/>
      <c r="F25" s="60">
        <v>3600</v>
      </c>
      <c r="G25" s="60">
        <v>3425</v>
      </c>
    </row>
    <row r="26" spans="4:7" x14ac:dyDescent="0.25">
      <c r="D26" s="51" t="s">
        <v>2</v>
      </c>
      <c r="E26" s="51"/>
      <c r="F26" s="60">
        <v>3500</v>
      </c>
      <c r="G26" s="60">
        <v>3375</v>
      </c>
    </row>
    <row r="27" spans="4:7" x14ac:dyDescent="0.25">
      <c r="D27" s="51" t="s">
        <v>21</v>
      </c>
      <c r="E27" s="51"/>
      <c r="F27" s="60" t="s">
        <v>93</v>
      </c>
      <c r="G27" s="60" t="s">
        <v>93</v>
      </c>
    </row>
    <row r="28" spans="4:7" x14ac:dyDescent="0.25">
      <c r="D28" s="51" t="s">
        <v>17</v>
      </c>
      <c r="E28" s="51"/>
      <c r="F28" s="60" t="s">
        <v>93</v>
      </c>
      <c r="G28" s="60" t="s">
        <v>93</v>
      </c>
    </row>
    <row r="29" spans="4:7" x14ac:dyDescent="0.25">
      <c r="D29" s="51" t="s">
        <v>62</v>
      </c>
      <c r="E29" s="51"/>
      <c r="F29" s="60" t="s">
        <v>93</v>
      </c>
      <c r="G29" s="60" t="s">
        <v>93</v>
      </c>
    </row>
    <row r="30" spans="4:7" x14ac:dyDescent="0.25">
      <c r="D30" s="51" t="s">
        <v>0</v>
      </c>
      <c r="E30" s="51">
        <v>350</v>
      </c>
      <c r="F30" s="60" t="s">
        <v>93</v>
      </c>
      <c r="G30" s="60" t="s">
        <v>93</v>
      </c>
    </row>
    <row r="31" spans="4:7" x14ac:dyDescent="0.25">
      <c r="D31" s="51" t="s">
        <v>38</v>
      </c>
      <c r="E31" s="51"/>
      <c r="F31" s="60">
        <v>3000</v>
      </c>
      <c r="G31" s="60">
        <v>2978.5714285714284</v>
      </c>
    </row>
    <row r="32" spans="4:7" x14ac:dyDescent="0.25">
      <c r="D32" s="51" t="s">
        <v>39</v>
      </c>
      <c r="E32" s="51"/>
      <c r="F32" s="60" t="s">
        <v>93</v>
      </c>
      <c r="G32" s="60" t="s">
        <v>93</v>
      </c>
    </row>
    <row r="33" spans="4:7" x14ac:dyDescent="0.25">
      <c r="D33" s="51" t="s">
        <v>40</v>
      </c>
      <c r="E33" s="51"/>
      <c r="F33" s="60" t="s">
        <v>93</v>
      </c>
      <c r="G33" s="60" t="s">
        <v>93</v>
      </c>
    </row>
    <row r="34" spans="4:7" x14ac:dyDescent="0.25">
      <c r="D34" s="51" t="s">
        <v>41</v>
      </c>
      <c r="E34" s="51"/>
      <c r="F34" s="60" t="s">
        <v>93</v>
      </c>
      <c r="G34" s="60" t="s">
        <v>93</v>
      </c>
    </row>
    <row r="35" spans="4:7" x14ac:dyDescent="0.25">
      <c r="D35" s="51" t="s">
        <v>42</v>
      </c>
      <c r="E35" s="51"/>
      <c r="F35" s="60">
        <v>7000</v>
      </c>
      <c r="G35" s="60">
        <v>6983.333333333333</v>
      </c>
    </row>
    <row r="36" spans="4:7" x14ac:dyDescent="0.25">
      <c r="D36" s="51" t="s">
        <v>43</v>
      </c>
      <c r="E36" s="51"/>
      <c r="F36" s="60" t="s">
        <v>93</v>
      </c>
      <c r="G36" s="60" t="s">
        <v>93</v>
      </c>
    </row>
    <row r="37" spans="4:7" x14ac:dyDescent="0.25">
      <c r="D37" s="51" t="s">
        <v>44</v>
      </c>
      <c r="E37" s="51"/>
      <c r="F37" s="60" t="s">
        <v>93</v>
      </c>
      <c r="G37" s="60" t="s">
        <v>93</v>
      </c>
    </row>
    <row r="38" spans="4:7" x14ac:dyDescent="0.25">
      <c r="D38" s="51" t="s">
        <v>45</v>
      </c>
      <c r="E38" s="51"/>
      <c r="F38" s="60" t="s">
        <v>93</v>
      </c>
      <c r="G38" s="60" t="s">
        <v>93</v>
      </c>
    </row>
    <row r="39" spans="4:7" x14ac:dyDescent="0.25">
      <c r="D39" s="51" t="s">
        <v>46</v>
      </c>
      <c r="E39" s="51">
        <v>450</v>
      </c>
      <c r="F39" s="60" t="s">
        <v>93</v>
      </c>
      <c r="G39" s="60" t="s">
        <v>93</v>
      </c>
    </row>
    <row r="40" spans="4:7" x14ac:dyDescent="0.25">
      <c r="D40" s="51" t="s">
        <v>48</v>
      </c>
      <c r="E40" s="51"/>
      <c r="F40" s="60" t="s">
        <v>93</v>
      </c>
      <c r="G40" s="60" t="s">
        <v>93</v>
      </c>
    </row>
    <row r="41" spans="4:7" x14ac:dyDescent="0.25">
      <c r="D41" s="51" t="s">
        <v>49</v>
      </c>
      <c r="E41" s="51"/>
      <c r="F41" s="60" t="s">
        <v>93</v>
      </c>
      <c r="G41" s="60" t="s">
        <v>93</v>
      </c>
    </row>
    <row r="42" spans="4:7" x14ac:dyDescent="0.25">
      <c r="D42" s="51" t="s">
        <v>47</v>
      </c>
      <c r="E42" s="51">
        <v>650</v>
      </c>
      <c r="F42" s="60" t="s">
        <v>93</v>
      </c>
      <c r="G42" s="60" t="s">
        <v>93</v>
      </c>
    </row>
    <row r="43" spans="4:7" x14ac:dyDescent="0.25">
      <c r="D43" s="50" t="s">
        <v>88</v>
      </c>
      <c r="E43" s="50">
        <v>700</v>
      </c>
      <c r="F43" s="60" t="s">
        <v>93</v>
      </c>
      <c r="G43" s="60" t="s">
        <v>93</v>
      </c>
    </row>
    <row r="44" spans="4:7" x14ac:dyDescent="0.25">
      <c r="D44" s="51" t="s">
        <v>89</v>
      </c>
      <c r="E44" s="51">
        <v>800</v>
      </c>
      <c r="F44" s="60" t="s">
        <v>93</v>
      </c>
      <c r="G44" s="60" t="s">
        <v>93</v>
      </c>
    </row>
    <row r="48" spans="4:7" x14ac:dyDescent="0.25">
      <c r="F48">
        <v>750</v>
      </c>
      <c r="G48">
        <v>780</v>
      </c>
    </row>
    <row r="49" spans="6:7" x14ac:dyDescent="0.25">
      <c r="F49">
        <f>3.12</f>
        <v>3.12</v>
      </c>
      <c r="G49">
        <v>3.12</v>
      </c>
    </row>
    <row r="50" spans="6:7" x14ac:dyDescent="0.25">
      <c r="F50">
        <f>F48*F49</f>
        <v>2340</v>
      </c>
      <c r="G50">
        <f>G48*G49</f>
        <v>2433.6</v>
      </c>
    </row>
    <row r="51" spans="6:7" x14ac:dyDescent="0.25">
      <c r="F51">
        <v>2150</v>
      </c>
      <c r="G51">
        <v>2250</v>
      </c>
    </row>
    <row r="52" spans="6:7" x14ac:dyDescent="0.25">
      <c r="F52">
        <f>F50-F51</f>
        <v>190</v>
      </c>
      <c r="G52">
        <f>G50-G51</f>
        <v>183.59999999999991</v>
      </c>
    </row>
  </sheetData>
  <mergeCells count="1">
    <mergeCell ref="F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4"/>
  <sheetViews>
    <sheetView topLeftCell="A23" workbookViewId="0">
      <selection activeCell="B3" sqref="B3:D44"/>
    </sheetView>
  </sheetViews>
  <sheetFormatPr baseColWidth="10" defaultRowHeight="15" x14ac:dyDescent="0.25"/>
  <cols>
    <col min="2" max="2" width="34.7109375" bestFit="1" customWidth="1"/>
    <col min="3" max="3" width="13.7109375" bestFit="1" customWidth="1"/>
    <col min="4" max="4" width="15.140625" bestFit="1" customWidth="1"/>
  </cols>
  <sheetData>
    <row r="3" spans="2:4" x14ac:dyDescent="0.25">
      <c r="B3" s="73" t="s">
        <v>1</v>
      </c>
      <c r="C3" s="73" t="s">
        <v>5</v>
      </c>
      <c r="D3" s="73" t="s">
        <v>6</v>
      </c>
    </row>
    <row r="4" spans="2:4" x14ac:dyDescent="0.25">
      <c r="B4" s="60" t="s">
        <v>20</v>
      </c>
      <c r="C4" s="60">
        <v>5550</v>
      </c>
      <c r="D4" s="60">
        <v>5550</v>
      </c>
    </row>
    <row r="5" spans="2:4" x14ac:dyDescent="0.25">
      <c r="B5" s="60" t="s">
        <v>28</v>
      </c>
      <c r="C5" s="60">
        <v>3100</v>
      </c>
      <c r="D5" s="60">
        <v>3040</v>
      </c>
    </row>
    <row r="6" spans="2:4" x14ac:dyDescent="0.25">
      <c r="B6" s="60" t="s">
        <v>26</v>
      </c>
      <c r="C6" s="60">
        <v>1650</v>
      </c>
      <c r="D6" s="60">
        <v>1613.3333333333333</v>
      </c>
    </row>
    <row r="7" spans="2:4" x14ac:dyDescent="0.25">
      <c r="B7" s="60" t="s">
        <v>29</v>
      </c>
      <c r="C7" s="60">
        <v>1460</v>
      </c>
      <c r="D7" s="60">
        <v>1413.75</v>
      </c>
    </row>
    <row r="8" spans="2:4" x14ac:dyDescent="0.25">
      <c r="B8" s="60" t="s">
        <v>59</v>
      </c>
      <c r="C8" s="60">
        <v>1280</v>
      </c>
      <c r="D8" s="60">
        <v>1095.5555555555557</v>
      </c>
    </row>
    <row r="9" spans="2:4" x14ac:dyDescent="0.25">
      <c r="B9" s="60" t="s">
        <v>60</v>
      </c>
      <c r="C9" s="60">
        <v>1100</v>
      </c>
      <c r="D9" s="60">
        <v>1072.5</v>
      </c>
    </row>
    <row r="10" spans="2:4" x14ac:dyDescent="0.25">
      <c r="B10" s="60" t="s">
        <v>30</v>
      </c>
      <c r="C10" s="60">
        <v>1100</v>
      </c>
      <c r="D10" s="60">
        <v>1069.090909090909</v>
      </c>
    </row>
    <row r="11" spans="2:4" x14ac:dyDescent="0.25">
      <c r="B11" s="60" t="s">
        <v>61</v>
      </c>
      <c r="C11" s="60">
        <v>1100</v>
      </c>
      <c r="D11" s="60">
        <v>1072.5</v>
      </c>
    </row>
    <row r="12" spans="2:4" x14ac:dyDescent="0.25">
      <c r="B12" s="60" t="s">
        <v>64</v>
      </c>
      <c r="C12" s="60">
        <v>1150</v>
      </c>
      <c r="D12" s="60">
        <v>1150</v>
      </c>
    </row>
    <row r="13" spans="2:4" x14ac:dyDescent="0.25">
      <c r="B13" s="60" t="s">
        <v>18</v>
      </c>
      <c r="C13" s="60">
        <v>1470</v>
      </c>
      <c r="D13" s="60">
        <v>1418.8888888888889</v>
      </c>
    </row>
    <row r="14" spans="2:4" x14ac:dyDescent="0.25">
      <c r="B14" s="60" t="s">
        <v>31</v>
      </c>
      <c r="C14" s="60">
        <v>1700</v>
      </c>
      <c r="D14" s="60">
        <v>1646.3636363636363</v>
      </c>
    </row>
    <row r="15" spans="2:4" x14ac:dyDescent="0.25">
      <c r="B15" s="60" t="s">
        <v>32</v>
      </c>
      <c r="C15" s="60">
        <v>1700</v>
      </c>
      <c r="D15" s="60">
        <v>1646.3636363636363</v>
      </c>
    </row>
    <row r="16" spans="2:4" x14ac:dyDescent="0.25">
      <c r="B16" s="60" t="s">
        <v>33</v>
      </c>
      <c r="C16" s="60">
        <v>1890</v>
      </c>
      <c r="D16" s="60">
        <v>1843.3333333333333</v>
      </c>
    </row>
    <row r="17" spans="2:4" x14ac:dyDescent="0.25">
      <c r="B17" s="60" t="s">
        <v>34</v>
      </c>
      <c r="C17" s="60">
        <v>1890</v>
      </c>
      <c r="D17" s="60">
        <v>1843.3333333333333</v>
      </c>
    </row>
    <row r="18" spans="2:4" x14ac:dyDescent="0.25">
      <c r="B18" s="60" t="s">
        <v>35</v>
      </c>
      <c r="C18" s="60">
        <v>2160</v>
      </c>
      <c r="D18" s="60">
        <v>2143</v>
      </c>
    </row>
    <row r="19" spans="2:4" x14ac:dyDescent="0.25">
      <c r="B19" s="60" t="s">
        <v>36</v>
      </c>
      <c r="C19" s="60">
        <v>2270</v>
      </c>
      <c r="D19" s="60">
        <v>2233</v>
      </c>
    </row>
    <row r="20" spans="2:4" x14ac:dyDescent="0.25">
      <c r="B20" s="60" t="s">
        <v>37</v>
      </c>
      <c r="C20" s="60">
        <v>6900</v>
      </c>
      <c r="D20" s="60">
        <v>6725</v>
      </c>
    </row>
    <row r="21" spans="2:4" x14ac:dyDescent="0.25">
      <c r="B21" s="60" t="s">
        <v>4</v>
      </c>
      <c r="C21" s="60" t="s">
        <v>93</v>
      </c>
      <c r="D21" s="60" t="s">
        <v>93</v>
      </c>
    </row>
    <row r="22" spans="2:4" x14ac:dyDescent="0.25">
      <c r="B22" s="60" t="s">
        <v>24</v>
      </c>
      <c r="C22" s="60" t="s">
        <v>93</v>
      </c>
      <c r="D22" s="60" t="s">
        <v>93</v>
      </c>
    </row>
    <row r="23" spans="2:4" x14ac:dyDescent="0.25">
      <c r="B23" s="60" t="s">
        <v>27</v>
      </c>
      <c r="C23" s="60" t="s">
        <v>93</v>
      </c>
      <c r="D23" s="60" t="s">
        <v>93</v>
      </c>
    </row>
    <row r="24" spans="2:4" x14ac:dyDescent="0.25">
      <c r="B24" s="60" t="s">
        <v>22</v>
      </c>
      <c r="C24" s="60">
        <v>3700</v>
      </c>
      <c r="D24" s="60">
        <v>3650</v>
      </c>
    </row>
    <row r="25" spans="2:4" x14ac:dyDescent="0.25">
      <c r="B25" s="60" t="s">
        <v>3</v>
      </c>
      <c r="C25" s="60">
        <v>3600</v>
      </c>
      <c r="D25" s="60">
        <v>3466.6666666666665</v>
      </c>
    </row>
    <row r="26" spans="2:4" x14ac:dyDescent="0.25">
      <c r="B26" s="60" t="s">
        <v>2</v>
      </c>
      <c r="C26" s="60">
        <v>3500</v>
      </c>
      <c r="D26" s="60">
        <v>3425</v>
      </c>
    </row>
    <row r="27" spans="2:4" x14ac:dyDescent="0.25">
      <c r="B27" s="60" t="s">
        <v>21</v>
      </c>
      <c r="C27" s="60" t="s">
        <v>93</v>
      </c>
      <c r="D27" s="60" t="s">
        <v>93</v>
      </c>
    </row>
    <row r="28" spans="2:4" x14ac:dyDescent="0.25">
      <c r="B28" s="60" t="s">
        <v>17</v>
      </c>
      <c r="C28" s="60">
        <v>750</v>
      </c>
      <c r="D28" s="60">
        <v>750</v>
      </c>
    </row>
    <row r="29" spans="2:4" x14ac:dyDescent="0.25">
      <c r="B29" s="60" t="s">
        <v>62</v>
      </c>
      <c r="C29" s="60" t="s">
        <v>93</v>
      </c>
      <c r="D29" s="60" t="s">
        <v>93</v>
      </c>
    </row>
    <row r="30" spans="2:4" x14ac:dyDescent="0.25">
      <c r="B30" s="60" t="s">
        <v>0</v>
      </c>
      <c r="C30" s="60" t="s">
        <v>93</v>
      </c>
      <c r="D30" s="60" t="s">
        <v>93</v>
      </c>
    </row>
    <row r="31" spans="2:4" x14ac:dyDescent="0.25">
      <c r="B31" s="60" t="s">
        <v>38</v>
      </c>
      <c r="C31" s="60">
        <v>3000</v>
      </c>
      <c r="D31" s="60">
        <v>2978.5714285714284</v>
      </c>
    </row>
    <row r="32" spans="2:4" x14ac:dyDescent="0.25">
      <c r="B32" s="60" t="s">
        <v>39</v>
      </c>
      <c r="C32" s="60" t="s">
        <v>93</v>
      </c>
      <c r="D32" s="60" t="s">
        <v>93</v>
      </c>
    </row>
    <row r="33" spans="2:4" x14ac:dyDescent="0.25">
      <c r="B33" s="60" t="s">
        <v>40</v>
      </c>
      <c r="C33" s="60" t="s">
        <v>93</v>
      </c>
      <c r="D33" s="60" t="s">
        <v>93</v>
      </c>
    </row>
    <row r="34" spans="2:4" x14ac:dyDescent="0.25">
      <c r="B34" s="60" t="s">
        <v>41</v>
      </c>
      <c r="C34" s="60" t="s">
        <v>93</v>
      </c>
      <c r="D34" s="60" t="s">
        <v>93</v>
      </c>
    </row>
    <row r="35" spans="2:4" x14ac:dyDescent="0.25">
      <c r="B35" s="60" t="s">
        <v>42</v>
      </c>
      <c r="C35" s="60">
        <v>7000</v>
      </c>
      <c r="D35" s="60">
        <v>6987.5</v>
      </c>
    </row>
    <row r="36" spans="2:4" x14ac:dyDescent="0.25">
      <c r="B36" s="60" t="s">
        <v>43</v>
      </c>
      <c r="C36" s="60" t="s">
        <v>93</v>
      </c>
      <c r="D36" s="60" t="s">
        <v>93</v>
      </c>
    </row>
    <row r="37" spans="2:4" x14ac:dyDescent="0.25">
      <c r="B37" s="60" t="s">
        <v>44</v>
      </c>
      <c r="C37" s="60" t="s">
        <v>93</v>
      </c>
      <c r="D37" s="60" t="s">
        <v>93</v>
      </c>
    </row>
    <row r="38" spans="2:4" x14ac:dyDescent="0.25">
      <c r="B38" s="60" t="s">
        <v>45</v>
      </c>
      <c r="C38" s="60" t="s">
        <v>93</v>
      </c>
      <c r="D38" s="60" t="s">
        <v>93</v>
      </c>
    </row>
    <row r="39" spans="2:4" x14ac:dyDescent="0.25">
      <c r="B39" s="60" t="s">
        <v>46</v>
      </c>
      <c r="C39" s="60">
        <v>750</v>
      </c>
      <c r="D39" s="60">
        <v>733.33333333333337</v>
      </c>
    </row>
    <row r="40" spans="2:4" x14ac:dyDescent="0.25">
      <c r="B40" s="60" t="s">
        <v>48</v>
      </c>
      <c r="C40" s="60">
        <v>3000</v>
      </c>
      <c r="D40" s="60">
        <v>3000</v>
      </c>
    </row>
    <row r="41" spans="2:4" x14ac:dyDescent="0.25">
      <c r="B41" s="60" t="s">
        <v>49</v>
      </c>
      <c r="C41" s="60" t="s">
        <v>93</v>
      </c>
      <c r="D41" s="60" t="s">
        <v>93</v>
      </c>
    </row>
    <row r="42" spans="2:4" x14ac:dyDescent="0.25">
      <c r="B42" s="60" t="s">
        <v>47</v>
      </c>
      <c r="C42" s="60" t="s">
        <v>93</v>
      </c>
      <c r="D42" s="60" t="s">
        <v>93</v>
      </c>
    </row>
    <row r="43" spans="2:4" x14ac:dyDescent="0.25">
      <c r="B43" s="60" t="s">
        <v>94</v>
      </c>
      <c r="C43" s="60">
        <v>5500</v>
      </c>
      <c r="D43" s="60">
        <v>5500</v>
      </c>
    </row>
    <row r="44" spans="2:4" x14ac:dyDescent="0.25">
      <c r="B44" s="60" t="s">
        <v>19</v>
      </c>
      <c r="C44" s="60" t="s">
        <v>93</v>
      </c>
      <c r="D44" s="60" t="s">
        <v>93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RH</vt:lpstr>
      <vt:lpstr>Hoja2</vt:lpstr>
      <vt:lpstr>Resumen SECA</vt:lpstr>
      <vt:lpstr>Hoja1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PortLogistics</dc:creator>
  <cp:lastModifiedBy>Marco Luzio</cp:lastModifiedBy>
  <cp:lastPrinted>2015-06-08T15:13:57Z</cp:lastPrinted>
  <dcterms:created xsi:type="dcterms:W3CDTF">2009-09-04T19:21:49Z</dcterms:created>
  <dcterms:modified xsi:type="dcterms:W3CDTF">2015-11-30T15:34:58Z</dcterms:modified>
</cp:coreProperties>
</file>