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bruno_curo_oceanofoods_pe/Documents/Documentos/Marketing/Mercaderismo Tradicional/Gasto Pimienta/"/>
    </mc:Choice>
  </mc:AlternateContent>
  <xr:revisionPtr revIDLastSave="0" documentId="8_{78A47B49-B16F-44D8-9038-CD1B5FF6B1E4}" xr6:coauthVersionLast="47" xr6:coauthVersionMax="47" xr10:uidLastSave="{00000000-0000-0000-0000-000000000000}"/>
  <bookViews>
    <workbookView xWindow="-110" yWindow="-110" windowWidth="19420" windowHeight="10300" firstSheet="1" activeTab="1" xr2:uid="{2EF486B6-2A0F-4723-B7FB-704289C25846}"/>
  </bookViews>
  <sheets>
    <sheet name="APROBADO" sheetId="4" state="hidden" r:id="rId1"/>
    <sheet name="FACTURA" sheetId="3" r:id="rId2"/>
    <sheet name="Asistencia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3" l="1"/>
  <c r="F17" i="1" l="1"/>
  <c r="F15" i="1"/>
  <c r="F14" i="1"/>
  <c r="F13" i="1"/>
  <c r="F11" i="1"/>
  <c r="F9" i="1"/>
  <c r="F7" i="1"/>
  <c r="F5" i="1"/>
  <c r="E17" i="1"/>
  <c r="E15" i="1"/>
  <c r="E14" i="1"/>
  <c r="E13" i="1"/>
  <c r="E11" i="1"/>
  <c r="E9" i="1"/>
  <c r="E7" i="1"/>
  <c r="E5" i="1"/>
  <c r="AL18" i="1"/>
  <c r="AL16" i="1"/>
  <c r="AL12" i="1"/>
  <c r="AL10" i="1"/>
  <c r="AL8" i="1"/>
  <c r="AK18" i="1"/>
  <c r="AK16" i="1"/>
  <c r="AK12" i="1"/>
  <c r="AK10" i="1"/>
  <c r="AK8" i="1"/>
  <c r="AJ18" i="1"/>
  <c r="AJ16" i="1"/>
  <c r="AJ12" i="1"/>
  <c r="AJ10" i="1"/>
  <c r="AJ8" i="1"/>
  <c r="AL6" i="1"/>
  <c r="AK6" i="1"/>
  <c r="AJ6" i="1"/>
  <c r="F22" i="3"/>
  <c r="F20" i="3"/>
  <c r="F18" i="3"/>
  <c r="C21" i="1"/>
  <c r="E14" i="3" s="1"/>
  <c r="AJ19" i="1" l="1"/>
  <c r="AK19" i="1"/>
  <c r="AL19" i="1"/>
  <c r="B27" i="3"/>
  <c r="E23" i="3"/>
  <c r="G23" i="3" s="1"/>
  <c r="E22" i="3"/>
  <c r="G22" i="3" s="1"/>
  <c r="E21" i="3"/>
  <c r="G21" i="3" s="1"/>
  <c r="E20" i="3"/>
  <c r="G20" i="3" s="1"/>
  <c r="E19" i="3"/>
  <c r="G19" i="3" s="1"/>
  <c r="E18" i="3"/>
  <c r="G18" i="3" s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AI6" i="1"/>
  <c r="AI19" i="1" s="1"/>
  <c r="AH6" i="1"/>
  <c r="AH19" i="1" s="1"/>
  <c r="AG6" i="1"/>
  <c r="AF6" i="1"/>
  <c r="AE6" i="1"/>
  <c r="AE19" i="1" s="1"/>
  <c r="AD6" i="1"/>
  <c r="AD19" i="1" s="1"/>
  <c r="AC6" i="1"/>
  <c r="AC19" i="1" s="1"/>
  <c r="AB6" i="1"/>
  <c r="AA6" i="1"/>
  <c r="Z6" i="1"/>
  <c r="Z19" i="1" s="1"/>
  <c r="Y6" i="1"/>
  <c r="X6" i="1"/>
  <c r="W6" i="1"/>
  <c r="W19" i="1" s="1"/>
  <c r="V6" i="1"/>
  <c r="V19" i="1" s="1"/>
  <c r="U6" i="1"/>
  <c r="U19" i="1" s="1"/>
  <c r="T6" i="1"/>
  <c r="S6" i="1"/>
  <c r="S19" i="1" s="1"/>
  <c r="R6" i="1"/>
  <c r="R19" i="1" s="1"/>
  <c r="Q6" i="1"/>
  <c r="Q19" i="1" s="1"/>
  <c r="P6" i="1"/>
  <c r="O6" i="1"/>
  <c r="O19" i="1" s="1"/>
  <c r="N6" i="1"/>
  <c r="N19" i="1" s="1"/>
  <c r="M6" i="1"/>
  <c r="M19" i="1" s="1"/>
  <c r="L6" i="1"/>
  <c r="K6" i="1"/>
  <c r="K19" i="1" s="1"/>
  <c r="J6" i="1"/>
  <c r="J19" i="1" s="1"/>
  <c r="I6" i="1"/>
  <c r="I19" i="1" s="1"/>
  <c r="H6" i="1"/>
  <c r="I18" i="3"/>
  <c r="H37" i="3" s="1"/>
  <c r="D23" i="3"/>
  <c r="D22" i="3"/>
  <c r="D21" i="3"/>
  <c r="D20" i="3"/>
  <c r="D19" i="3"/>
  <c r="F41" i="4"/>
  <c r="H41" i="4" s="1"/>
  <c r="F40" i="4"/>
  <c r="F43" i="4"/>
  <c r="F42" i="4"/>
  <c r="H42" i="4" s="1"/>
  <c r="J42" i="4" s="1"/>
  <c r="F39" i="4"/>
  <c r="H39" i="4" s="1"/>
  <c r="J39" i="4" s="1"/>
  <c r="D30" i="4"/>
  <c r="D32" i="4" s="1"/>
  <c r="D27" i="4"/>
  <c r="D26" i="4"/>
  <c r="H46" i="4" s="1"/>
  <c r="J46" i="4" s="1"/>
  <c r="AG19" i="1" l="1"/>
  <c r="AA19" i="1"/>
  <c r="Y19" i="1"/>
  <c r="J33" i="3"/>
  <c r="J32" i="3"/>
  <c r="J36" i="3"/>
  <c r="J34" i="3"/>
  <c r="J31" i="3"/>
  <c r="J35" i="3"/>
  <c r="H19" i="1"/>
  <c r="T19" i="1"/>
  <c r="AF19" i="1"/>
  <c r="P19" i="1"/>
  <c r="X19" i="1"/>
  <c r="L19" i="1"/>
  <c r="AB19" i="1"/>
  <c r="D24" i="3"/>
  <c r="D34" i="4"/>
  <c r="H45" i="4"/>
  <c r="J45" i="4" s="1"/>
  <c r="H47" i="4"/>
  <c r="J47" i="4" s="1"/>
  <c r="J41" i="4"/>
  <c r="F44" i="4"/>
  <c r="H44" i="4" s="1"/>
  <c r="J44" i="4" s="1"/>
  <c r="H52" i="4"/>
  <c r="J52" i="4" s="1"/>
  <c r="H43" i="4"/>
  <c r="J43" i="4" s="1"/>
  <c r="D35" i="4"/>
  <c r="H40" i="4"/>
  <c r="J40" i="4" s="1"/>
  <c r="J37" i="3" l="1"/>
  <c r="J48" i="4"/>
  <c r="J49" i="4" l="1"/>
  <c r="J50" i="4"/>
  <c r="K30" i="4" l="1"/>
  <c r="K34" i="4"/>
  <c r="F18" i="1" l="1"/>
  <c r="E36" i="3" s="1"/>
  <c r="E18" i="1"/>
  <c r="D36" i="3" s="1"/>
  <c r="F12" i="1"/>
  <c r="E34" i="3" s="1"/>
  <c r="E12" i="1"/>
  <c r="D34" i="3" s="1"/>
  <c r="F16" i="1" l="1"/>
  <c r="E35" i="3" s="1"/>
  <c r="F34" i="3"/>
  <c r="F36" i="3"/>
  <c r="F10" i="1"/>
  <c r="E33" i="3" s="1"/>
  <c r="E6" i="1"/>
  <c r="E8" i="1"/>
  <c r="D32" i="3" s="1"/>
  <c r="E10" i="1"/>
  <c r="D33" i="3" s="1"/>
  <c r="G13" i="1"/>
  <c r="AN13" i="1" s="1"/>
  <c r="E16" i="1"/>
  <c r="D35" i="3" s="1"/>
  <c r="F6" i="1"/>
  <c r="E31" i="3" s="1"/>
  <c r="F8" i="1"/>
  <c r="E32" i="3" s="1"/>
  <c r="G11" i="1"/>
  <c r="G14" i="1"/>
  <c r="AN14" i="1" s="1"/>
  <c r="G17" i="1"/>
  <c r="G15" i="1"/>
  <c r="AN15" i="1" s="1"/>
  <c r="G5" i="1"/>
  <c r="AN5" i="1" s="1"/>
  <c r="G7" i="1"/>
  <c r="G9" i="1"/>
  <c r="AN9" i="1" s="1"/>
  <c r="AN10" i="1" l="1"/>
  <c r="H20" i="3" s="1"/>
  <c r="I33" i="3" s="1"/>
  <c r="G18" i="1"/>
  <c r="AN17" i="1"/>
  <c r="AN18" i="1" s="1"/>
  <c r="H23" i="3" s="1"/>
  <c r="I36" i="3" s="1"/>
  <c r="AN16" i="1"/>
  <c r="H22" i="3" s="1"/>
  <c r="I35" i="3" s="1"/>
  <c r="G12" i="1"/>
  <c r="AN11" i="1"/>
  <c r="AN12" i="1" s="1"/>
  <c r="H21" i="3" s="1"/>
  <c r="I34" i="3" s="1"/>
  <c r="AN6" i="1"/>
  <c r="H18" i="3" s="1"/>
  <c r="I31" i="3" s="1"/>
  <c r="G8" i="1"/>
  <c r="AN7" i="1"/>
  <c r="AN8" i="1" s="1"/>
  <c r="H19" i="3" s="1"/>
  <c r="I32" i="3" s="1"/>
  <c r="F32" i="3"/>
  <c r="E37" i="3"/>
  <c r="F35" i="3"/>
  <c r="F33" i="3"/>
  <c r="E19" i="1"/>
  <c r="D31" i="3"/>
  <c r="D37" i="3" s="1"/>
  <c r="F19" i="1"/>
  <c r="G10" i="1"/>
  <c r="G6" i="1"/>
  <c r="G16" i="1"/>
  <c r="AN19" i="1" l="1"/>
  <c r="I37" i="3"/>
  <c r="F31" i="3"/>
  <c r="F37" i="3" s="1"/>
  <c r="H32" i="3"/>
  <c r="H33" i="3"/>
  <c r="H35" i="3"/>
  <c r="H34" i="3"/>
  <c r="H36" i="3"/>
  <c r="H31" i="3"/>
  <c r="G19" i="1"/>
  <c r="G31" i="3"/>
  <c r="K31" i="3" l="1"/>
  <c r="L31" i="3" l="1"/>
  <c r="M31" i="3" l="1"/>
  <c r="G33" i="3"/>
  <c r="K33" i="3"/>
  <c r="G35" i="3"/>
  <c r="K35" i="3" s="1"/>
  <c r="G34" i="3"/>
  <c r="K34" i="3" s="1"/>
  <c r="G32" i="3"/>
  <c r="G36" i="3"/>
  <c r="K36" i="3"/>
  <c r="L36" i="3" s="1"/>
  <c r="G37" i="3" l="1"/>
  <c r="L34" i="3"/>
  <c r="M34" i="3" s="1"/>
  <c r="L35" i="3"/>
  <c r="M35" i="3" s="1"/>
  <c r="M36" i="3"/>
  <c r="K32" i="3"/>
  <c r="L33" i="3"/>
  <c r="M33" i="3" s="1"/>
  <c r="L32" i="3" l="1"/>
  <c r="L37" i="3" s="1"/>
  <c r="K37" i="3"/>
  <c r="M32" i="3" l="1"/>
</calcChain>
</file>

<file path=xl/sharedStrings.xml><?xml version="1.0" encoding="utf-8"?>
<sst xmlns="http://schemas.openxmlformats.org/spreadsheetml/2006/main" count="423" uniqueCount="150">
  <si>
    <t>L</t>
  </si>
  <si>
    <t>M</t>
  </si>
  <si>
    <t>J</t>
  </si>
  <si>
    <t>V</t>
  </si>
  <si>
    <t>S</t>
  </si>
  <si>
    <t>D</t>
  </si>
  <si>
    <t>MOVILIDAD</t>
  </si>
  <si>
    <t>CIUDAD</t>
  </si>
  <si>
    <t xml:space="preserve">NOMBRES </t>
  </si>
  <si>
    <t>LIMA</t>
  </si>
  <si>
    <t>X</t>
  </si>
  <si>
    <t>MILAGROS TORRES QUINTANA</t>
  </si>
  <si>
    <t>PIURA</t>
  </si>
  <si>
    <t>ERICK DAVID LÓPEZ YOVERA</t>
  </si>
  <si>
    <t>CHICLAYO</t>
  </si>
  <si>
    <t xml:space="preserve">HILDA YOLANDA VIGIL VÁSQUEZ </t>
  </si>
  <si>
    <t>TRUJILLO</t>
  </si>
  <si>
    <t>HUANCAYO</t>
  </si>
  <si>
    <t>FLOR MARYLU URBANO ONISIHUAY</t>
  </si>
  <si>
    <t>MARY CARMEN SANABRIA QUISPE</t>
  </si>
  <si>
    <t xml:space="preserve">IQUITOS </t>
  </si>
  <si>
    <t xml:space="preserve">SERGIO VALENTIN MANZUR LOPEZ </t>
  </si>
  <si>
    <t>DAYHANA DARLING GONZALES DAVILA</t>
  </si>
  <si>
    <t>CUSCO</t>
  </si>
  <si>
    <t>IT</t>
  </si>
  <si>
    <t>TOTALES</t>
  </si>
  <si>
    <t>TOTAL DÍAS TRABAJADOS</t>
  </si>
  <si>
    <t>MERCADERISMO PRODUCTOS A1</t>
  </si>
  <si>
    <t>IQUITOS</t>
  </si>
  <si>
    <t>AREQUIPA</t>
  </si>
  <si>
    <t>DÍA NORMAL</t>
  </si>
  <si>
    <t>DÍA FERIADO</t>
  </si>
  <si>
    <t>CLIENTE</t>
  </si>
  <si>
    <t>OCEANO FOODS</t>
  </si>
  <si>
    <r>
      <t xml:space="preserve">PIMIENTA </t>
    </r>
    <r>
      <rPr>
        <b/>
        <sz val="14"/>
        <color theme="1"/>
        <rFont val="Calibri"/>
        <family val="2"/>
        <scheme val="minor"/>
      </rPr>
      <t>- Servicio MERCADERISMO</t>
    </r>
  </si>
  <si>
    <t>FECHA CORTE</t>
  </si>
  <si>
    <t>SERVICIOS ATENDIDOS</t>
  </si>
  <si>
    <t>PRESUPUESTO N° AM 23-127</t>
  </si>
  <si>
    <t>Fecha Presupuesto : 06 Febrero 2023</t>
  </si>
  <si>
    <t>1. DATOS DEL CLIENTE:</t>
  </si>
  <si>
    <t>RAZÓN SOCIAL</t>
  </si>
  <si>
    <t>OCEANO FOODS S.A.C.</t>
  </si>
  <si>
    <t>RUC</t>
  </si>
  <si>
    <t>CONTACTO CLIENTE</t>
  </si>
  <si>
    <t>SLAVICA PAVIC</t>
  </si>
  <si>
    <t>Slavica Pavic (slavica.pavic@oceanofoods.pe)</t>
  </si>
  <si>
    <t>CONTACTO PIMIENTA</t>
  </si>
  <si>
    <t>RINO PEIRANO</t>
  </si>
  <si>
    <t>rino.peirano@pimientabtl.com</t>
  </si>
  <si>
    <t>2. DESCRIPCIÓN DEL SERVICIO</t>
  </si>
  <si>
    <t>SERVICIO</t>
  </si>
  <si>
    <t>MERCADERISMO PRODUCTOS A1 Lima y Provincias (mes)</t>
  </si>
  <si>
    <t>3. PRESUPUESTO</t>
  </si>
  <si>
    <t>3.A TOTAL MERCADERISTAS</t>
  </si>
  <si>
    <t>MERCADERISTAS</t>
  </si>
  <si>
    <t>LIMA (Mayoristas)</t>
  </si>
  <si>
    <t>TOTAL MERCADERISTAS</t>
  </si>
  <si>
    <t>TOTAL CIUDADES</t>
  </si>
  <si>
    <t>3.B PERIODO DE TRABAJO y ALCANCE DE VISITAS</t>
  </si>
  <si>
    <t>INVERSIÓN MENSUAL</t>
  </si>
  <si>
    <t>DIAS x MES</t>
  </si>
  <si>
    <t>1 día de descanso x semana</t>
  </si>
  <si>
    <t>TOTAL MESES</t>
  </si>
  <si>
    <t>TOTAL DÍAS DE TRABAJO</t>
  </si>
  <si>
    <r>
      <t>PDV x DÍA</t>
    </r>
    <r>
      <rPr>
        <sz val="8"/>
        <color theme="3" tint="-0.249977111117893"/>
        <rFont val="Calibri"/>
        <family val="2"/>
        <scheme val="minor"/>
      </rPr>
      <t>(Mercaderista)</t>
    </r>
  </si>
  <si>
    <t>INVERSIÓN x VISITA</t>
  </si>
  <si>
    <t>TOTAL VISITAS x MES</t>
  </si>
  <si>
    <t>TOTAL VISITAS</t>
  </si>
  <si>
    <t>3.C DETALLES DEL PRESUPUESTO</t>
  </si>
  <si>
    <t>DESCRIPCIÓN</t>
  </si>
  <si>
    <t>Cant x 
MES</t>
  </si>
  <si>
    <t>Cant x 
MERCADERISTA</t>
  </si>
  <si>
    <t>CANTIDAD</t>
  </si>
  <si>
    <t>PRECIO UNITARIO</t>
  </si>
  <si>
    <t>PRECIO TOTAL</t>
  </si>
  <si>
    <t>OBSERVACIONES</t>
  </si>
  <si>
    <t>SUELDO MERCADERISTA</t>
  </si>
  <si>
    <t>SUELDO NETO MES</t>
  </si>
  <si>
    <t>Sueldo neto mensual para la promotora, considerando que se va a necesitar que utilice su celular para envío de información (13% de retención por pensión de ley AFP u ONP)</t>
  </si>
  <si>
    <t>SUELDO BRUTO</t>
  </si>
  <si>
    <t>Personal en planilla, con contrato de trabajo y seguro social, no se considera personal con hijos para evitar asignación familiar</t>
  </si>
  <si>
    <t>CARGA SOCIAL</t>
  </si>
  <si>
    <t>Los beneficios sociales de un empleado en pequeña empresa bordea el 26% del sueldo bruto</t>
  </si>
  <si>
    <t>MOVILIDAD LIMA</t>
  </si>
  <si>
    <t>NO INCLUYE PERIFERIA, zona urbana metropolitana</t>
  </si>
  <si>
    <t>MOVILIDAD PROVINCIA 1</t>
  </si>
  <si>
    <t>NO INCLUYE PERIFERIA, zona centrica de la ciudad
PIURA, CHICLAYO, HUANCAYO</t>
  </si>
  <si>
    <t>MOVILIDAD PROVINCIA 2</t>
  </si>
  <si>
    <t>NO INCLUYE PERIFERIA, zona centrica de la ciudad TRUJILLO, IQUITOS, AREQUIPA, CUSCO</t>
  </si>
  <si>
    <t>UNIFORME</t>
  </si>
  <si>
    <t>POLO ALGODÓN CON LOGO</t>
  </si>
  <si>
    <t>PRESUPUESTO ADICIONAL</t>
  </si>
  <si>
    <t>SUPERVISIÓN</t>
  </si>
  <si>
    <t>COORDINADOR LIMA Y PROVINCIA</t>
  </si>
  <si>
    <t>Preparará formatos para el acopio de información y se encargará de consolidarla para presentar informes semanales consolidados LIMA y PROVINCIA</t>
  </si>
  <si>
    <t>RECURSOS</t>
  </si>
  <si>
    <t>KIT DE LIMPIEZA</t>
  </si>
  <si>
    <t>Paños de limpiezay canguro</t>
  </si>
  <si>
    <t>VALOR VENTA</t>
  </si>
  <si>
    <t>FEE</t>
  </si>
  <si>
    <t>TOTAL A FACTURAR</t>
  </si>
  <si>
    <t>ADICIONAL</t>
  </si>
  <si>
    <t>INFORMES ON LINE</t>
  </si>
  <si>
    <t>Aplicación de control de SKU y visitas, se asignará un plus para la mercaderista por datos de su celular</t>
  </si>
  <si>
    <t>4. CONSIDERACIONES</t>
  </si>
  <si>
    <t>Precios en Nuevos Soles No Incluyen IGV</t>
  </si>
  <si>
    <t>Forma de Pago : A tratar</t>
  </si>
  <si>
    <t>Válidez de la Oferta : 10 días a partir de la fecha del presupuesto</t>
  </si>
  <si>
    <t>1. INFORMACIÓN INICIAL</t>
  </si>
  <si>
    <t>2. DETALLE DE FACTURACIÓN</t>
  </si>
  <si>
    <t>DÍAS DE TRABAJO EFECTIVO</t>
  </si>
  <si>
    <t>MES FACTURACIÓN</t>
  </si>
  <si>
    <t>CANTIDAD ESPERADA x MES</t>
  </si>
  <si>
    <t>COORDINACIÓN MES</t>
  </si>
  <si>
    <t>KIT x PERSONA</t>
  </si>
  <si>
    <t>2.1  PRESUPUESTO INICIAL</t>
  </si>
  <si>
    <t>TARIFA x SERVICIO</t>
  </si>
  <si>
    <t>SUB TOTAL LIMA</t>
  </si>
  <si>
    <t>SUB TOTAL PIURA</t>
  </si>
  <si>
    <t>SUB TOTAL CHICLAYO</t>
  </si>
  <si>
    <t>SUB TOTAL TRUJILLO</t>
  </si>
  <si>
    <t>SUB TOTAL HUANCAYO</t>
  </si>
  <si>
    <t>SUB TOTAL IQUITOS</t>
  </si>
  <si>
    <t>COORDINADOR</t>
  </si>
  <si>
    <t>SUB TOTAL</t>
  </si>
  <si>
    <t>FEE AGENCIA (10%)</t>
  </si>
  <si>
    <t>TOTAL A FACTURAR
SIN IGV</t>
  </si>
  <si>
    <t>DETALLE DE COSTOS SIN FEE AGENCIA:</t>
  </si>
  <si>
    <t>TOTAL SERVICIOS</t>
  </si>
  <si>
    <t>CARGA SOCIAL
x PERSONA</t>
  </si>
  <si>
    <t>SUELDO MES
x PERSONA</t>
  </si>
  <si>
    <t>KITS</t>
  </si>
  <si>
    <t>MOVILIDAD ASIGNADA</t>
  </si>
  <si>
    <t>MAYO</t>
  </si>
  <si>
    <t>SEM 5</t>
  </si>
  <si>
    <t>SEM 4</t>
  </si>
  <si>
    <t>SEM 3</t>
  </si>
  <si>
    <t>SEM 2</t>
  </si>
  <si>
    <t>SEM 1</t>
  </si>
  <si>
    <t>CONTRATO</t>
  </si>
  <si>
    <t>PLANILLA</t>
  </si>
  <si>
    <t>PRUEBA</t>
  </si>
  <si>
    <t>MONICA ELIZABETH FLORES ORDOÑES</t>
  </si>
  <si>
    <t xml:space="preserve">DÍAS EFECTIVOS </t>
  </si>
  <si>
    <t>HONORARIOS  POR TARIFA</t>
  </si>
  <si>
    <t>ESTE MES SE INCLUYEN 5 PERSONAS</t>
  </si>
  <si>
    <t>ESTE MES NO SE LE ENTREGÓ</t>
  </si>
  <si>
    <t>PRESUPUESTO N° AM 23-127b</t>
  </si>
  <si>
    <t>Fecha Presupuesto : 16 Mayo 2023</t>
  </si>
  <si>
    <t>La asistencia está validada hasta el 15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</si>
</sst>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S/&quot;#,##0.00"/>
    <numFmt numFmtId="165" formatCode="&quot;S/&quot;#,##0"/>
    <numFmt numFmtId="166" formatCode="_-[$S/-280A]\ * #,##0.00_-;\-[$S/-280A]\ * #,##0.00_-;_-[$S/-280A]\ * &quot;-&quot;??_-;_-@_-"/>
  </numFmts>
  <fonts count="2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sz val="9"/>
      <color theme="9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/>
      <diagonal/>
    </border>
    <border>
      <left/>
      <right/>
      <top/>
      <bottom style="thin">
        <color theme="5" tint="0.79995117038483843"/>
      </bottom>
      <diagonal/>
    </border>
    <border>
      <left/>
      <right/>
      <top style="thin">
        <color theme="5" tint="0.79995117038483843"/>
      </top>
      <bottom style="thin">
        <color theme="5" tint="0.79995117038483843"/>
      </bottom>
      <diagonal/>
    </border>
    <border>
      <left/>
      <right/>
      <top style="thin">
        <color theme="5" tint="0.79995117038483843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5" tint="0.7999816888943144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5" tint="0.79998168889431442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1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7" fillId="4" borderId="18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2" fillId="4" borderId="2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6" borderId="27" xfId="0" applyFont="1" applyFill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18" fillId="0" borderId="27" xfId="0" applyFont="1" applyBorder="1" applyAlignment="1">
      <alignment horizontal="left" vertical="center"/>
    </xf>
    <xf numFmtId="0" fontId="18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7" fillId="6" borderId="28" xfId="0" applyFont="1" applyFill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28" xfId="0" applyFont="1" applyBorder="1" applyAlignment="1">
      <alignment horizontal="left" vertical="center"/>
    </xf>
    <xf numFmtId="0" fontId="11" fillId="0" borderId="28" xfId="1" applyBorder="1" applyAlignment="1">
      <alignment horizontal="left" vertical="center"/>
    </xf>
    <xf numFmtId="0" fontId="13" fillId="7" borderId="27" xfId="0" applyFont="1" applyFill="1" applyBorder="1" applyAlignment="1">
      <alignment horizontal="left" vertical="center"/>
    </xf>
    <xf numFmtId="0" fontId="13" fillId="7" borderId="27" xfId="0" applyFont="1" applyFill="1" applyBorder="1" applyAlignment="1">
      <alignment horizontal="center" vertical="center"/>
    </xf>
    <xf numFmtId="0" fontId="15" fillId="7" borderId="27" xfId="0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164" fontId="17" fillId="2" borderId="28" xfId="0" applyNumberFormat="1" applyFont="1" applyFill="1" applyBorder="1" applyAlignment="1">
      <alignment horizontal="left" vertical="center"/>
    </xf>
    <xf numFmtId="164" fontId="17" fillId="2" borderId="28" xfId="0" applyNumberFormat="1" applyFont="1" applyFill="1" applyBorder="1" applyAlignment="1">
      <alignment horizontal="center" vertical="center"/>
    </xf>
    <xf numFmtId="164" fontId="17" fillId="6" borderId="28" xfId="0" applyNumberFormat="1" applyFont="1" applyFill="1" applyBorder="1" applyAlignment="1">
      <alignment horizontal="left" vertical="center"/>
    </xf>
    <xf numFmtId="3" fontId="19" fillId="7" borderId="27" xfId="0" applyNumberFormat="1" applyFont="1" applyFill="1" applyBorder="1" applyAlignment="1">
      <alignment horizontal="center" vertical="center"/>
    </xf>
    <xf numFmtId="3" fontId="19" fillId="2" borderId="27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Alignment="1">
      <alignment horizontal="left" vertical="center"/>
    </xf>
    <xf numFmtId="3" fontId="19" fillId="2" borderId="0" xfId="0" applyNumberFormat="1" applyFont="1" applyFill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7" fillId="2" borderId="27" xfId="0" applyFont="1" applyFill="1" applyBorder="1" applyAlignment="1">
      <alignment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left" vertical="center"/>
    </xf>
    <xf numFmtId="3" fontId="15" fillId="7" borderId="29" xfId="0" applyNumberFormat="1" applyFont="1" applyFill="1" applyBorder="1" applyAlignment="1">
      <alignment horizontal="center" vertical="center"/>
    </xf>
    <xf numFmtId="3" fontId="18" fillId="7" borderId="28" xfId="0" applyNumberFormat="1" applyFont="1" applyFill="1" applyBorder="1" applyAlignment="1">
      <alignment horizontal="center" vertical="center"/>
    </xf>
    <xf numFmtId="164" fontId="17" fillId="7" borderId="28" xfId="0" applyNumberFormat="1" applyFont="1" applyFill="1" applyBorder="1" applyAlignment="1">
      <alignment horizontal="center" vertical="center"/>
    </xf>
    <xf numFmtId="165" fontId="18" fillId="7" borderId="28" xfId="0" applyNumberFormat="1" applyFont="1" applyFill="1" applyBorder="1" applyAlignment="1">
      <alignment horizontal="center" vertical="center"/>
    </xf>
    <xf numFmtId="0" fontId="22" fillId="7" borderId="28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/>
    </xf>
    <xf numFmtId="3" fontId="15" fillId="0" borderId="29" xfId="0" applyNumberFormat="1" applyFont="1" applyBorder="1" applyAlignment="1">
      <alignment horizontal="center" vertical="center"/>
    </xf>
    <xf numFmtId="3" fontId="18" fillId="6" borderId="28" xfId="0" applyNumberFormat="1" applyFont="1" applyFill="1" applyBorder="1" applyAlignment="1">
      <alignment horizontal="center" vertical="center"/>
    </xf>
    <xf numFmtId="164" fontId="17" fillId="6" borderId="28" xfId="0" applyNumberFormat="1" applyFont="1" applyFill="1" applyBorder="1" applyAlignment="1">
      <alignment horizontal="center" vertical="center"/>
    </xf>
    <xf numFmtId="165" fontId="18" fillId="6" borderId="28" xfId="0" applyNumberFormat="1" applyFont="1" applyFill="1" applyBorder="1" applyAlignment="1">
      <alignment horizontal="center" vertical="center"/>
    </xf>
    <xf numFmtId="0" fontId="22" fillId="0" borderId="28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/>
    </xf>
    <xf numFmtId="0" fontId="12" fillId="0" borderId="31" xfId="0" applyFont="1" applyBorder="1" applyAlignment="1">
      <alignment vertical="center"/>
    </xf>
    <xf numFmtId="3" fontId="12" fillId="0" borderId="31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3" fontId="18" fillId="6" borderId="31" xfId="0" applyNumberFormat="1" applyFont="1" applyFill="1" applyBorder="1" applyAlignment="1">
      <alignment horizontal="center" vertical="center"/>
    </xf>
    <xf numFmtId="164" fontId="17" fillId="6" borderId="31" xfId="0" applyNumberFormat="1" applyFont="1" applyFill="1" applyBorder="1" applyAlignment="1">
      <alignment horizontal="center" vertical="center"/>
    </xf>
    <xf numFmtId="165" fontId="18" fillId="6" borderId="31" xfId="0" applyNumberFormat="1" applyFont="1" applyFill="1" applyBorder="1" applyAlignment="1">
      <alignment horizontal="center" vertical="center"/>
    </xf>
    <xf numFmtId="0" fontId="22" fillId="0" borderId="31" xfId="0" applyFont="1" applyBorder="1" applyAlignment="1">
      <alignment horizontal="left" vertical="center" wrapText="1"/>
    </xf>
    <xf numFmtId="3" fontId="15" fillId="0" borderId="31" xfId="0" applyNumberFormat="1" applyFont="1" applyBorder="1" applyAlignment="1">
      <alignment horizontal="center" vertical="center"/>
    </xf>
    <xf numFmtId="0" fontId="18" fillId="0" borderId="31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 wrapText="1"/>
    </xf>
    <xf numFmtId="0" fontId="18" fillId="2" borderId="27" xfId="0" applyFont="1" applyFill="1" applyBorder="1" applyAlignment="1">
      <alignment vertical="center"/>
    </xf>
    <xf numFmtId="3" fontId="18" fillId="2" borderId="27" xfId="0" applyNumberFormat="1" applyFont="1" applyFill="1" applyBorder="1" applyAlignment="1">
      <alignment horizontal="center" vertical="center"/>
    </xf>
    <xf numFmtId="3" fontId="15" fillId="2" borderId="27" xfId="0" applyNumberFormat="1" applyFont="1" applyFill="1" applyBorder="1" applyAlignment="1">
      <alignment vertical="center"/>
    </xf>
    <xf numFmtId="165" fontId="18" fillId="2" borderId="27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vertical="center"/>
    </xf>
    <xf numFmtId="9" fontId="18" fillId="2" borderId="2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24" fillId="2" borderId="27" xfId="0" applyNumberFormat="1" applyFont="1" applyFill="1" applyBorder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4" fontId="0" fillId="0" borderId="0" xfId="0" applyNumberFormat="1"/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25" fillId="0" borderId="0" xfId="0" applyFont="1"/>
    <xf numFmtId="0" fontId="19" fillId="6" borderId="0" xfId="0" applyFont="1" applyFill="1" applyAlignment="1">
      <alignment vertical="center"/>
    </xf>
    <xf numFmtId="0" fontId="12" fillId="6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2" fillId="3" borderId="0" xfId="0" applyFont="1" applyFill="1" applyAlignment="1">
      <alignment vertical="center"/>
    </xf>
    <xf numFmtId="3" fontId="19" fillId="3" borderId="0" xfId="0" applyNumberFormat="1" applyFont="1" applyFill="1" applyAlignment="1">
      <alignment horizontal="center" vertical="center" wrapText="1"/>
    </xf>
    <xf numFmtId="165" fontId="19" fillId="3" borderId="0" xfId="0" applyNumberFormat="1" applyFont="1" applyFill="1" applyAlignment="1">
      <alignment horizontal="center" vertical="center" wrapText="1"/>
    </xf>
    <xf numFmtId="165" fontId="12" fillId="3" borderId="0" xfId="0" applyNumberFormat="1" applyFont="1" applyFill="1" applyAlignment="1">
      <alignment horizontal="center" vertical="center"/>
    </xf>
    <xf numFmtId="165" fontId="19" fillId="3" borderId="0" xfId="0" applyNumberFormat="1" applyFont="1" applyFill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3" fontId="19" fillId="6" borderId="27" xfId="0" applyNumberFormat="1" applyFont="1" applyFill="1" applyBorder="1" applyAlignment="1">
      <alignment horizontal="center" vertical="center"/>
    </xf>
    <xf numFmtId="3" fontId="19" fillId="6" borderId="28" xfId="0" applyNumberFormat="1" applyFont="1" applyFill="1" applyBorder="1" applyAlignment="1">
      <alignment horizontal="center" vertical="center"/>
    </xf>
    <xf numFmtId="164" fontId="18" fillId="6" borderId="27" xfId="0" applyNumberFormat="1" applyFont="1" applyFill="1" applyBorder="1" applyAlignment="1">
      <alignment horizontal="left" vertical="center"/>
    </xf>
    <xf numFmtId="164" fontId="18" fillId="6" borderId="28" xfId="0" applyNumberFormat="1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165" fontId="13" fillId="3" borderId="0" xfId="0" applyNumberFormat="1" applyFont="1" applyFill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 wrapText="1"/>
    </xf>
    <xf numFmtId="164" fontId="0" fillId="4" borderId="38" xfId="0" applyNumberFormat="1" applyFill="1" applyBorder="1" applyAlignment="1">
      <alignment horizontal="center" vertical="center"/>
    </xf>
    <xf numFmtId="164" fontId="2" fillId="5" borderId="38" xfId="0" applyNumberFormat="1" applyFont="1" applyFill="1" applyBorder="1" applyAlignment="1">
      <alignment horizontal="center" vertical="center"/>
    </xf>
    <xf numFmtId="164" fontId="2" fillId="4" borderId="39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11" borderId="2" xfId="0" applyFill="1" applyBorder="1" applyAlignment="1">
      <alignment vertical="center"/>
    </xf>
    <xf numFmtId="0" fontId="5" fillId="5" borderId="14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" fontId="13" fillId="7" borderId="27" xfId="0" applyNumberFormat="1" applyFont="1" applyFill="1" applyBorder="1" applyAlignment="1">
      <alignment horizontal="left" vertical="center"/>
    </xf>
    <xf numFmtId="0" fontId="12" fillId="0" borderId="13" xfId="0" applyFont="1" applyBorder="1" applyAlignment="1">
      <alignment vertical="center"/>
    </xf>
    <xf numFmtId="0" fontId="26" fillId="10" borderId="13" xfId="0" applyFont="1" applyFill="1" applyBorder="1" applyAlignment="1">
      <alignment horizontal="center" vertical="center" wrapText="1"/>
    </xf>
    <xf numFmtId="0" fontId="26" fillId="10" borderId="12" xfId="0" applyFont="1" applyFill="1" applyBorder="1" applyAlignment="1">
      <alignment horizontal="center" vertical="center" wrapText="1"/>
    </xf>
    <xf numFmtId="0" fontId="17" fillId="6" borderId="43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3" fontId="12" fillId="11" borderId="0" xfId="0" applyNumberFormat="1" applyFont="1" applyFill="1" applyAlignment="1">
      <alignment horizontal="center" vertical="center" wrapText="1"/>
    </xf>
    <xf numFmtId="164" fontId="12" fillId="11" borderId="0" xfId="0" applyNumberFormat="1" applyFont="1" applyFill="1" applyAlignment="1">
      <alignment horizontal="center" vertical="center"/>
    </xf>
    <xf numFmtId="164" fontId="19" fillId="9" borderId="0" xfId="0" applyNumberFormat="1" applyFont="1" applyFill="1" applyAlignment="1">
      <alignment horizontal="center" vertical="center"/>
    </xf>
    <xf numFmtId="165" fontId="19" fillId="9" borderId="0" xfId="0" applyNumberFormat="1" applyFont="1" applyFill="1" applyAlignment="1">
      <alignment horizontal="center" vertical="center"/>
    </xf>
    <xf numFmtId="164" fontId="19" fillId="9" borderId="44" xfId="0" applyNumberFormat="1" applyFont="1" applyFill="1" applyBorder="1" applyAlignment="1">
      <alignment horizontal="center" vertical="center"/>
    </xf>
    <xf numFmtId="164" fontId="17" fillId="6" borderId="45" xfId="0" applyNumberFormat="1" applyFont="1" applyFill="1" applyBorder="1" applyAlignment="1">
      <alignment horizontal="left" vertical="center"/>
    </xf>
    <xf numFmtId="3" fontId="12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0" fontId="12" fillId="6" borderId="7" xfId="0" applyFont="1" applyFill="1" applyBorder="1" applyAlignment="1">
      <alignment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164" fontId="17" fillId="6" borderId="47" xfId="0" applyNumberFormat="1" applyFont="1" applyFill="1" applyBorder="1" applyAlignment="1">
      <alignment horizontal="left" vertical="center"/>
    </xf>
    <xf numFmtId="3" fontId="12" fillId="11" borderId="48" xfId="0" applyNumberFormat="1" applyFont="1" applyFill="1" applyBorder="1" applyAlignment="1">
      <alignment horizontal="center" vertical="center" wrapText="1"/>
    </xf>
    <xf numFmtId="164" fontId="12" fillId="11" borderId="48" xfId="0" applyNumberFormat="1" applyFont="1" applyFill="1" applyBorder="1" applyAlignment="1">
      <alignment horizontal="center" vertical="center"/>
    </xf>
    <xf numFmtId="164" fontId="19" fillId="9" borderId="48" xfId="0" applyNumberFormat="1" applyFont="1" applyFill="1" applyBorder="1" applyAlignment="1">
      <alignment horizontal="center" vertical="center"/>
    </xf>
    <xf numFmtId="165" fontId="19" fillId="9" borderId="48" xfId="0" applyNumberFormat="1" applyFont="1" applyFill="1" applyBorder="1" applyAlignment="1">
      <alignment horizontal="center" vertical="center"/>
    </xf>
    <xf numFmtId="164" fontId="19" fillId="9" borderId="49" xfId="0" applyNumberFormat="1" applyFont="1" applyFill="1" applyBorder="1" applyAlignment="1">
      <alignment horizontal="center" vertical="center"/>
    </xf>
    <xf numFmtId="164" fontId="17" fillId="6" borderId="50" xfId="0" applyNumberFormat="1" applyFont="1" applyFill="1" applyBorder="1" applyAlignment="1">
      <alignment horizontal="left" vertical="center"/>
    </xf>
    <xf numFmtId="3" fontId="12" fillId="0" borderId="7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/>
    </xf>
    <xf numFmtId="164" fontId="19" fillId="9" borderId="7" xfId="0" applyNumberFormat="1" applyFont="1" applyFill="1" applyBorder="1" applyAlignment="1">
      <alignment horizontal="center" vertical="center"/>
    </xf>
    <xf numFmtId="165" fontId="19" fillId="9" borderId="7" xfId="0" applyNumberFormat="1" applyFont="1" applyFill="1" applyBorder="1" applyAlignment="1">
      <alignment horizontal="center" vertical="center"/>
    </xf>
    <xf numFmtId="164" fontId="19" fillId="9" borderId="6" xfId="0" applyNumberFormat="1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left" vertical="center"/>
    </xf>
    <xf numFmtId="0" fontId="12" fillId="7" borderId="13" xfId="0" applyFont="1" applyFill="1" applyBorder="1" applyAlignment="1">
      <alignment vertical="center"/>
    </xf>
    <xf numFmtId="0" fontId="19" fillId="6" borderId="46" xfId="0" applyFont="1" applyFill="1" applyBorder="1" applyAlignment="1">
      <alignment vertical="center"/>
    </xf>
    <xf numFmtId="3" fontId="19" fillId="6" borderId="7" xfId="0" applyNumberFormat="1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0" borderId="28" xfId="0" applyFont="1" applyBorder="1" applyAlignment="1">
      <alignment horizontal="left" vertical="center"/>
    </xf>
    <xf numFmtId="165" fontId="21" fillId="6" borderId="2" xfId="0" applyNumberFormat="1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164" fontId="21" fillId="6" borderId="2" xfId="0" applyNumberFormat="1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164" fontId="19" fillId="9" borderId="48" xfId="0" applyNumberFormat="1" applyFont="1" applyFill="1" applyBorder="1" applyAlignment="1">
      <alignment horizontal="center" vertical="center"/>
    </xf>
    <xf numFmtId="164" fontId="19" fillId="9" borderId="0" xfId="0" applyNumberFormat="1" applyFont="1" applyFill="1" applyAlignment="1">
      <alignment horizontal="center" vertical="center"/>
    </xf>
    <xf numFmtId="164" fontId="19" fillId="9" borderId="7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72">
    <dxf>
      <fill>
        <patternFill>
          <bgColor theme="7"/>
        </patternFill>
      </fill>
    </dxf>
    <dxf>
      <font>
        <b/>
        <i val="0"/>
        <color rgb="FFFF0000"/>
      </font>
      <fill>
        <patternFill>
          <bgColor rgb="FF66CCFF"/>
        </patternFill>
      </fill>
    </dxf>
    <dxf>
      <fill>
        <patternFill>
          <bgColor theme="7"/>
        </patternFill>
      </fill>
    </dxf>
    <dxf>
      <font>
        <b/>
        <i val="0"/>
        <color rgb="FFFF0000"/>
      </font>
      <fill>
        <patternFill>
          <bgColor rgb="FF66CCFF"/>
        </patternFill>
      </fill>
    </dxf>
    <dxf>
      <fill>
        <patternFill>
          <bgColor theme="7"/>
        </patternFill>
      </fill>
    </dxf>
    <dxf>
      <font>
        <b/>
        <i val="0"/>
        <color rgb="FFFF0000"/>
      </font>
      <fill>
        <patternFill>
          <bgColor rgb="FF66CCFF"/>
        </patternFill>
      </fill>
    </dxf>
    <dxf>
      <fill>
        <patternFill>
          <bgColor theme="7"/>
        </patternFill>
      </fill>
    </dxf>
    <dxf>
      <font>
        <b/>
        <i val="0"/>
        <color rgb="FFFF0000"/>
      </font>
      <fill>
        <patternFill>
          <bgColor rgb="FF66CCFF"/>
        </patternFill>
      </fill>
    </dxf>
    <dxf>
      <fill>
        <patternFill>
          <bgColor theme="7"/>
        </patternFill>
      </fill>
    </dxf>
    <dxf>
      <font>
        <b/>
        <i val="0"/>
        <color rgb="FFFF0000"/>
      </font>
      <fill>
        <patternFill>
          <bgColor rgb="FF66CCFF"/>
        </patternFill>
      </fill>
    </dxf>
    <dxf>
      <fill>
        <patternFill>
          <bgColor theme="7"/>
        </patternFill>
      </fill>
    </dxf>
    <dxf>
      <font>
        <b/>
        <i val="0"/>
        <color rgb="FFFF0000"/>
      </font>
      <fill>
        <patternFill>
          <bgColor rgb="FF66CCFF"/>
        </patternFill>
      </fill>
    </dxf>
    <dxf>
      <fill>
        <patternFill>
          <bgColor theme="7"/>
        </patternFill>
      </fill>
    </dxf>
    <dxf>
      <font>
        <b/>
        <i val="0"/>
        <color rgb="FFFF0000"/>
      </font>
      <fill>
        <patternFill>
          <bgColor rgb="FF66CCFF"/>
        </patternFill>
      </fill>
    </dxf>
    <dxf>
      <fill>
        <patternFill>
          <bgColor theme="7"/>
        </patternFill>
      </fill>
    </dxf>
    <dxf>
      <font>
        <b/>
        <i val="0"/>
        <color rgb="FFFF0000"/>
      </font>
      <fill>
        <patternFill>
          <bgColor rgb="FF66CC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theme="7"/>
        </patternFill>
      </fill>
    </dxf>
    <dxf>
      <font>
        <b/>
        <i val="0"/>
        <color rgb="FFFF0000"/>
      </font>
      <fill>
        <patternFill>
          <bgColor rgb="FF66CC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theme="7"/>
        </patternFill>
      </fill>
    </dxf>
    <dxf>
      <font>
        <b/>
        <i val="0"/>
        <color rgb="FFFF0000"/>
      </font>
      <fill>
        <patternFill>
          <bgColor rgb="FF66CCFF"/>
        </patternFill>
      </fill>
    </dxf>
  </dxfs>
  <tableStyles count="0" defaultTableStyle="TableStyleMedium2" defaultPivotStyle="PivotStyleLight16"/>
  <colors>
    <mruColors>
      <color rgb="FF66CCFF"/>
      <color rgb="FFCCCCFF"/>
      <color rgb="FF3366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852998</xdr:colOff>
      <xdr:row>3</xdr:row>
      <xdr:rowOff>144780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2B240D-122F-4AEC-8F56-188202979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6518" cy="739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98618</xdr:colOff>
      <xdr:row>3</xdr:row>
      <xdr:rowOff>144780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590057-8B9C-4957-829E-9C3265F6F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6518" cy="739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129540</xdr:colOff>
      <xdr:row>3</xdr:row>
      <xdr:rowOff>22860</xdr:rowOff>
    </xdr:from>
    <xdr:to>
      <xdr:col>21</xdr:col>
      <xdr:colOff>175260</xdr:colOff>
      <xdr:row>23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CB4908A-74E8-4115-9656-85437431C434}"/>
            </a:ext>
          </a:extLst>
        </xdr:cNvPr>
        <xdr:cNvCxnSpPr/>
      </xdr:nvCxnSpPr>
      <xdr:spPr>
        <a:xfrm flipH="1">
          <a:off x="8900160" y="731520"/>
          <a:ext cx="45720" cy="3947160"/>
        </a:xfrm>
        <a:prstGeom prst="line">
          <a:avLst/>
        </a:prstGeom>
        <a:ln w="41275"/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rino.peirano@pimientabtl.com" TargetMode="External"/><Relationship Id="rId1" Type="http://schemas.openxmlformats.org/officeDocument/2006/relationships/hyperlink" Target="mailto:ingrid.lucio@grupobimb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AA4A-1D87-4FEB-A6B9-3BDD45422DE6}">
  <dimension ref="A2:V148"/>
  <sheetViews>
    <sheetView topLeftCell="A27" workbookViewId="0">
      <selection activeCell="M40" sqref="M40"/>
    </sheetView>
  </sheetViews>
  <sheetFormatPr baseColWidth="10" defaultColWidth="11.54296875" defaultRowHeight="14.5" x14ac:dyDescent="0.35"/>
  <cols>
    <col min="1" max="2" width="2.81640625" style="25" customWidth="1"/>
    <col min="3" max="3" width="16.1796875" style="25" customWidth="1"/>
    <col min="4" max="4" width="12.54296875" style="25" customWidth="1"/>
    <col min="5" max="5" width="15.6328125" style="25" customWidth="1"/>
    <col min="6" max="7" width="6.6328125" style="26" customWidth="1"/>
    <col min="8" max="9" width="8" style="25" customWidth="1"/>
    <col min="10" max="10" width="14.1796875" style="25" customWidth="1"/>
    <col min="11" max="11" width="32.1796875" style="25" customWidth="1"/>
    <col min="12" max="12" width="3" style="25" customWidth="1"/>
    <col min="23" max="16384" width="11.54296875" style="25"/>
  </cols>
  <sheetData>
    <row r="2" spans="1:22" ht="18.5" x14ac:dyDescent="0.35">
      <c r="J2" s="191" t="s">
        <v>37</v>
      </c>
      <c r="K2" s="191"/>
    </row>
    <row r="3" spans="1:22" x14ac:dyDescent="0.35">
      <c r="J3" s="192" t="s">
        <v>38</v>
      </c>
      <c r="K3" s="192"/>
    </row>
    <row r="4" spans="1:22" ht="15" thickBot="1" x14ac:dyDescent="0.4">
      <c r="A4" s="27"/>
      <c r="B4" s="27"/>
      <c r="C4" s="27"/>
      <c r="D4" s="27"/>
      <c r="E4" s="27"/>
      <c r="F4" s="28"/>
      <c r="G4" s="28"/>
      <c r="H4" s="27"/>
      <c r="I4" s="27"/>
      <c r="J4" s="29"/>
      <c r="K4" s="27"/>
    </row>
    <row r="6" spans="1:22" ht="15.5" x14ac:dyDescent="0.35">
      <c r="A6" s="30" t="s">
        <v>39</v>
      </c>
      <c r="B6" s="30"/>
    </row>
    <row r="7" spans="1:22" x14ac:dyDescent="0.35">
      <c r="B7" s="31" t="s">
        <v>40</v>
      </c>
      <c r="C7" s="31"/>
      <c r="D7" s="32" t="s">
        <v>41</v>
      </c>
      <c r="E7" s="33"/>
      <c r="F7" s="34"/>
      <c r="G7" s="34"/>
      <c r="H7" s="35"/>
      <c r="I7" s="35"/>
      <c r="J7" s="35"/>
      <c r="K7" s="35"/>
    </row>
    <row r="8" spans="1:22" x14ac:dyDescent="0.35">
      <c r="B8" s="36" t="s">
        <v>42</v>
      </c>
      <c r="C8" s="36"/>
      <c r="D8" s="193">
        <v>20605467327</v>
      </c>
      <c r="E8" s="193"/>
      <c r="F8" s="37"/>
      <c r="G8" s="38"/>
      <c r="H8" s="39"/>
      <c r="I8" s="39"/>
      <c r="J8" s="39"/>
      <c r="K8" s="39"/>
    </row>
    <row r="9" spans="1:22" x14ac:dyDescent="0.35">
      <c r="B9" s="36" t="s">
        <v>43</v>
      </c>
      <c r="C9" s="36"/>
      <c r="D9" s="40" t="s">
        <v>44</v>
      </c>
      <c r="E9" s="41"/>
      <c r="F9" s="42" t="s">
        <v>45</v>
      </c>
      <c r="G9" s="38"/>
      <c r="H9" s="39"/>
      <c r="I9" s="39"/>
      <c r="J9" s="39"/>
      <c r="K9" s="39"/>
    </row>
    <row r="10" spans="1:22" x14ac:dyDescent="0.35">
      <c r="B10" s="36" t="s">
        <v>46</v>
      </c>
      <c r="C10" s="36"/>
      <c r="D10" s="40" t="s">
        <v>47</v>
      </c>
      <c r="E10" s="41"/>
      <c r="F10" s="42" t="s">
        <v>48</v>
      </c>
      <c r="G10" s="38"/>
      <c r="H10" s="39"/>
      <c r="I10" s="39"/>
      <c r="J10" s="39"/>
      <c r="K10" s="39"/>
    </row>
    <row r="12" spans="1:22" ht="15.5" x14ac:dyDescent="0.35">
      <c r="A12" s="30" t="s">
        <v>49</v>
      </c>
      <c r="B12" s="30"/>
    </row>
    <row r="13" spans="1:22" ht="18.5" x14ac:dyDescent="0.35">
      <c r="A13" s="30"/>
      <c r="B13" s="31" t="s">
        <v>50</v>
      </c>
      <c r="C13" s="31"/>
      <c r="D13" s="43" t="s">
        <v>51</v>
      </c>
      <c r="E13" s="43"/>
      <c r="F13" s="44"/>
      <c r="G13" s="44"/>
      <c r="H13" s="45"/>
      <c r="I13" s="45"/>
      <c r="J13" s="45"/>
    </row>
    <row r="14" spans="1:22" ht="15.5" x14ac:dyDescent="0.35">
      <c r="A14" s="30"/>
      <c r="B14" s="30"/>
    </row>
    <row r="15" spans="1:22" s="46" customFormat="1" ht="15.5" x14ac:dyDescent="0.35">
      <c r="A15" s="30" t="s">
        <v>52</v>
      </c>
      <c r="B15" s="30"/>
      <c r="C15" s="25"/>
      <c r="D15" s="25"/>
      <c r="E15" s="25"/>
      <c r="F15" s="26"/>
      <c r="G15" s="26"/>
      <c r="H15" s="25"/>
      <c r="I15" s="25"/>
      <c r="J15" s="25"/>
      <c r="K15" s="25"/>
      <c r="L15" s="25"/>
      <c r="V15"/>
    </row>
    <row r="16" spans="1:22" s="46" customFormat="1" ht="15.5" x14ac:dyDescent="0.35">
      <c r="A16" s="30"/>
      <c r="B16" s="47" t="s">
        <v>53</v>
      </c>
      <c r="C16" s="25"/>
      <c r="D16" s="25"/>
      <c r="E16" s="25"/>
      <c r="F16" s="26"/>
      <c r="G16" s="26"/>
      <c r="H16" s="25"/>
      <c r="I16" s="25"/>
      <c r="J16" s="25"/>
      <c r="K16" s="48"/>
      <c r="L16" s="48"/>
      <c r="V16"/>
    </row>
    <row r="17" spans="1:22" s="46" customFormat="1" ht="15.5" x14ac:dyDescent="0.35">
      <c r="A17" s="30"/>
      <c r="B17" s="47"/>
      <c r="C17" s="49" t="s">
        <v>7</v>
      </c>
      <c r="D17" s="50" t="s">
        <v>54</v>
      </c>
      <c r="E17" s="26"/>
      <c r="F17" s="26"/>
      <c r="G17" s="26"/>
      <c r="H17" s="25"/>
      <c r="I17" s="25"/>
      <c r="J17" s="25"/>
      <c r="K17" s="48"/>
      <c r="L17" s="48"/>
      <c r="V17"/>
    </row>
    <row r="18" spans="1:22" s="46" customFormat="1" ht="15.5" x14ac:dyDescent="0.35">
      <c r="A18" s="30"/>
      <c r="B18" s="47"/>
      <c r="C18" s="51" t="s">
        <v>55</v>
      </c>
      <c r="D18" s="52">
        <v>4</v>
      </c>
      <c r="E18" s="25"/>
      <c r="F18" s="25"/>
      <c r="G18" s="25"/>
      <c r="H18" s="25"/>
      <c r="I18" s="25"/>
      <c r="J18" s="25"/>
      <c r="K18" s="48"/>
      <c r="L18" s="48"/>
      <c r="V18"/>
    </row>
    <row r="19" spans="1:22" s="46" customFormat="1" ht="15.5" x14ac:dyDescent="0.35">
      <c r="A19" s="30"/>
      <c r="B19" s="47"/>
      <c r="C19" s="51" t="s">
        <v>12</v>
      </c>
      <c r="D19" s="52">
        <v>1</v>
      </c>
      <c r="E19" s="25"/>
      <c r="F19" s="25"/>
      <c r="G19" s="25"/>
      <c r="H19" s="25"/>
      <c r="I19" s="25"/>
      <c r="J19" s="25"/>
      <c r="K19" s="48"/>
      <c r="L19" s="48"/>
      <c r="V19"/>
    </row>
    <row r="20" spans="1:22" s="46" customFormat="1" ht="15.5" x14ac:dyDescent="0.35">
      <c r="A20" s="30"/>
      <c r="B20" s="47"/>
      <c r="C20" s="51" t="s">
        <v>14</v>
      </c>
      <c r="D20" s="52">
        <v>1</v>
      </c>
      <c r="E20" s="25"/>
      <c r="F20" s="25"/>
      <c r="G20" s="25"/>
      <c r="H20" s="25"/>
      <c r="I20" s="25"/>
      <c r="J20" s="25"/>
      <c r="K20" s="48"/>
      <c r="L20" s="48"/>
      <c r="V20"/>
    </row>
    <row r="21" spans="1:22" s="46" customFormat="1" ht="15.5" x14ac:dyDescent="0.35">
      <c r="A21" s="30"/>
      <c r="B21" s="47"/>
      <c r="C21" s="51" t="s">
        <v>16</v>
      </c>
      <c r="D21" s="52">
        <v>1</v>
      </c>
      <c r="E21" s="25"/>
      <c r="F21" s="25"/>
      <c r="G21" s="25"/>
      <c r="H21" s="25"/>
      <c r="I21" s="25"/>
      <c r="J21" s="25"/>
      <c r="K21" s="48"/>
      <c r="L21" s="48"/>
      <c r="V21"/>
    </row>
    <row r="22" spans="1:22" s="46" customFormat="1" ht="15.5" x14ac:dyDescent="0.35">
      <c r="A22" s="30"/>
      <c r="B22" s="47"/>
      <c r="C22" s="51" t="s">
        <v>17</v>
      </c>
      <c r="D22" s="52">
        <v>3</v>
      </c>
      <c r="E22" s="25"/>
      <c r="F22" s="25"/>
      <c r="G22" s="25"/>
      <c r="H22" s="25"/>
      <c r="I22" s="25"/>
      <c r="J22" s="25"/>
      <c r="K22" s="48"/>
      <c r="L22" s="48"/>
      <c r="V22"/>
    </row>
    <row r="23" spans="1:22" s="46" customFormat="1" ht="15.5" x14ac:dyDescent="0.35">
      <c r="A23" s="30"/>
      <c r="B23" s="47"/>
      <c r="C23" s="51" t="s">
        <v>28</v>
      </c>
      <c r="D23" s="52">
        <v>1</v>
      </c>
      <c r="E23" s="25"/>
      <c r="F23" s="25"/>
      <c r="G23" s="25"/>
      <c r="H23" s="25"/>
      <c r="I23" s="25"/>
      <c r="J23" s="25"/>
      <c r="K23" s="48"/>
      <c r="L23" s="48"/>
      <c r="V23"/>
    </row>
    <row r="24" spans="1:22" s="46" customFormat="1" ht="15.5" x14ac:dyDescent="0.35">
      <c r="A24" s="30"/>
      <c r="B24" s="47"/>
      <c r="C24" s="51" t="s">
        <v>29</v>
      </c>
      <c r="D24" s="52">
        <v>1</v>
      </c>
      <c r="E24" s="25"/>
      <c r="F24" s="25"/>
      <c r="G24" s="25"/>
      <c r="H24" s="25"/>
      <c r="I24" s="25"/>
      <c r="J24" s="25"/>
      <c r="K24" s="48"/>
      <c r="L24" s="48"/>
      <c r="V24"/>
    </row>
    <row r="25" spans="1:22" s="46" customFormat="1" ht="15.5" x14ac:dyDescent="0.35">
      <c r="A25" s="30"/>
      <c r="B25" s="47"/>
      <c r="C25" s="51" t="s">
        <v>23</v>
      </c>
      <c r="D25" s="52">
        <v>1</v>
      </c>
      <c r="E25" s="25"/>
      <c r="F25" s="25"/>
      <c r="G25" s="25"/>
      <c r="H25" s="25"/>
      <c r="I25" s="25"/>
      <c r="J25" s="25"/>
      <c r="K25" s="48"/>
      <c r="L25" s="48"/>
      <c r="V25"/>
    </row>
    <row r="26" spans="1:22" s="46" customFormat="1" ht="15.5" x14ac:dyDescent="0.35">
      <c r="A26" s="30"/>
      <c r="B26" s="30"/>
      <c r="C26" s="49" t="s">
        <v>56</v>
      </c>
      <c r="D26" s="53">
        <f>SUM(D18:D25)</f>
        <v>13</v>
      </c>
      <c r="E26" s="48"/>
      <c r="F26" s="48"/>
      <c r="G26" s="48"/>
      <c r="H26" s="48"/>
      <c r="I26" s="48"/>
      <c r="J26" s="48"/>
      <c r="K26" s="48"/>
      <c r="L26" s="48"/>
      <c r="V26"/>
    </row>
    <row r="27" spans="1:22" s="46" customFormat="1" ht="15.5" x14ac:dyDescent="0.35">
      <c r="A27" s="30"/>
      <c r="B27" s="30"/>
      <c r="C27" s="54" t="s">
        <v>57</v>
      </c>
      <c r="D27" s="55">
        <f>COUNTIF(D18:D23,"&gt;0")</f>
        <v>6</v>
      </c>
      <c r="E27" s="48"/>
      <c r="F27" s="48"/>
      <c r="G27" s="48"/>
      <c r="H27" s="48"/>
      <c r="I27" s="48"/>
      <c r="J27" s="48"/>
      <c r="K27" s="48"/>
      <c r="L27" s="48"/>
      <c r="V27"/>
    </row>
    <row r="28" spans="1:22" s="46" customFormat="1" ht="4.75" customHeight="1" x14ac:dyDescent="0.35">
      <c r="A28" s="30"/>
      <c r="B28" s="30"/>
      <c r="C28" s="48"/>
      <c r="D28" s="48"/>
      <c r="E28" s="48"/>
      <c r="F28" s="48"/>
      <c r="G28" s="48"/>
      <c r="H28" s="48"/>
      <c r="I28" s="48"/>
      <c r="J28" s="48"/>
      <c r="K28" s="48"/>
      <c r="L28" s="48"/>
      <c r="V28"/>
    </row>
    <row r="29" spans="1:22" s="46" customFormat="1" ht="15.5" x14ac:dyDescent="0.35">
      <c r="A29" s="30"/>
      <c r="B29" s="47" t="s">
        <v>58</v>
      </c>
      <c r="C29" s="25"/>
      <c r="D29" s="25"/>
      <c r="E29" s="48"/>
      <c r="F29" s="48"/>
      <c r="G29" s="48"/>
      <c r="H29" s="48"/>
      <c r="I29" s="48"/>
      <c r="J29" s="48"/>
      <c r="K29" s="56" t="s">
        <v>59</v>
      </c>
      <c r="L29" s="48"/>
      <c r="V29"/>
    </row>
    <row r="30" spans="1:22" s="46" customFormat="1" ht="15.5" x14ac:dyDescent="0.35">
      <c r="A30" s="30"/>
      <c r="B30" s="30"/>
      <c r="C30" s="49" t="s">
        <v>60</v>
      </c>
      <c r="D30" s="52">
        <f>ROUND(6*4.3,0)</f>
        <v>26</v>
      </c>
      <c r="E30" s="57" t="s">
        <v>61</v>
      </c>
      <c r="F30" s="48"/>
      <c r="G30" s="48"/>
      <c r="H30" s="48"/>
      <c r="I30" s="48"/>
      <c r="J30" s="48"/>
      <c r="K30" s="194">
        <f>J50</f>
        <v>25112.220833333333</v>
      </c>
      <c r="L30" s="48"/>
      <c r="V30"/>
    </row>
    <row r="31" spans="1:22" s="46" customFormat="1" ht="15.5" x14ac:dyDescent="0.35">
      <c r="A31" s="30"/>
      <c r="B31" s="30"/>
      <c r="C31" s="49" t="s">
        <v>62</v>
      </c>
      <c r="D31" s="52">
        <v>1</v>
      </c>
      <c r="E31" s="57"/>
      <c r="F31" s="48"/>
      <c r="G31" s="48"/>
      <c r="H31" s="48"/>
      <c r="J31" s="48"/>
      <c r="K31" s="195"/>
      <c r="L31" s="48"/>
      <c r="V31"/>
    </row>
    <row r="32" spans="1:22" s="46" customFormat="1" ht="15.5" x14ac:dyDescent="0.35">
      <c r="A32" s="30"/>
      <c r="B32" s="30"/>
      <c r="C32" s="54" t="s">
        <v>63</v>
      </c>
      <c r="D32" s="53">
        <f>D30*D31</f>
        <v>26</v>
      </c>
      <c r="E32" s="48"/>
      <c r="F32" s="48"/>
      <c r="G32" s="48"/>
      <c r="I32" s="48"/>
      <c r="J32" s="48"/>
      <c r="K32" s="48"/>
      <c r="L32" s="48"/>
      <c r="V32"/>
    </row>
    <row r="33" spans="1:22" s="46" customFormat="1" ht="15.5" x14ac:dyDescent="0.35">
      <c r="A33" s="30"/>
      <c r="B33" s="47"/>
      <c r="C33" s="51" t="s">
        <v>64</v>
      </c>
      <c r="D33" s="52">
        <v>20</v>
      </c>
      <c r="E33" s="25"/>
      <c r="F33" s="26"/>
      <c r="G33" s="26"/>
      <c r="H33" s="25"/>
      <c r="I33" s="25"/>
      <c r="J33" s="25"/>
      <c r="K33" s="56" t="s">
        <v>65</v>
      </c>
      <c r="L33" s="48"/>
      <c r="V33"/>
    </row>
    <row r="34" spans="1:22" s="46" customFormat="1" ht="15.5" x14ac:dyDescent="0.35">
      <c r="A34" s="30"/>
      <c r="B34" s="47"/>
      <c r="C34" s="51" t="s">
        <v>66</v>
      </c>
      <c r="D34" s="52">
        <f>D33*D30*D26</f>
        <v>6760</v>
      </c>
      <c r="E34" s="25"/>
      <c r="F34" s="26"/>
      <c r="G34" s="26"/>
      <c r="H34" s="25"/>
      <c r="I34" s="25"/>
      <c r="J34" s="25"/>
      <c r="K34" s="196">
        <f>J50/D35</f>
        <v>3.7148255670611441</v>
      </c>
      <c r="L34" s="48"/>
      <c r="V34"/>
    </row>
    <row r="35" spans="1:22" s="46" customFormat="1" ht="15.5" x14ac:dyDescent="0.35">
      <c r="A35" s="30"/>
      <c r="B35" s="47"/>
      <c r="C35" s="54" t="s">
        <v>67</v>
      </c>
      <c r="D35" s="53">
        <f>D26*D33*D32</f>
        <v>6760</v>
      </c>
      <c r="E35" s="25"/>
      <c r="F35" s="26"/>
      <c r="G35" s="26"/>
      <c r="H35" s="25"/>
      <c r="I35" s="25"/>
      <c r="J35" s="25"/>
      <c r="K35" s="196"/>
      <c r="L35" s="48"/>
      <c r="V35"/>
    </row>
    <row r="36" spans="1:22" s="46" customFormat="1" ht="4.75" customHeight="1" x14ac:dyDescent="0.35">
      <c r="A36" s="30"/>
      <c r="B36" s="30"/>
      <c r="C36" s="48"/>
      <c r="D36" s="48"/>
      <c r="E36" s="48"/>
      <c r="F36" s="48"/>
      <c r="G36" s="48"/>
      <c r="H36" s="48"/>
      <c r="I36" s="48"/>
      <c r="J36" s="48"/>
      <c r="K36" s="48"/>
      <c r="L36" s="48"/>
      <c r="V36"/>
    </row>
    <row r="37" spans="1:22" s="46" customFormat="1" ht="15.5" x14ac:dyDescent="0.35">
      <c r="A37" s="30"/>
      <c r="B37" s="47" t="s">
        <v>68</v>
      </c>
      <c r="C37" s="25"/>
      <c r="D37" s="25"/>
      <c r="E37" s="25"/>
      <c r="F37" s="26"/>
      <c r="G37" s="26"/>
      <c r="H37" s="25"/>
      <c r="I37" s="25"/>
      <c r="J37" s="25"/>
      <c r="K37" s="25"/>
      <c r="L37" s="25"/>
      <c r="V37"/>
    </row>
    <row r="38" spans="1:22" ht="31.5" x14ac:dyDescent="0.35">
      <c r="C38" s="58" t="s">
        <v>50</v>
      </c>
      <c r="D38" s="59" t="s">
        <v>69</v>
      </c>
      <c r="E38" s="59"/>
      <c r="F38" s="59" t="s">
        <v>70</v>
      </c>
      <c r="G38" s="59" t="s">
        <v>71</v>
      </c>
      <c r="H38" s="59" t="s">
        <v>72</v>
      </c>
      <c r="I38" s="59" t="s">
        <v>73</v>
      </c>
      <c r="J38" s="59" t="s">
        <v>74</v>
      </c>
      <c r="K38" s="58" t="s">
        <v>75</v>
      </c>
    </row>
    <row r="39" spans="1:22" ht="42" x14ac:dyDescent="0.35">
      <c r="C39" s="197" t="s">
        <v>76</v>
      </c>
      <c r="D39" s="60" t="s">
        <v>77</v>
      </c>
      <c r="E39" s="60"/>
      <c r="F39" s="61">
        <f>D23</f>
        <v>1</v>
      </c>
      <c r="G39" s="61"/>
      <c r="H39" s="62">
        <f t="shared" ref="H39:H47" si="0">F39*$D$31+G39*$D$26</f>
        <v>1</v>
      </c>
      <c r="I39" s="63">
        <v>1000.5</v>
      </c>
      <c r="J39" s="64">
        <f t="shared" ref="J39:J47" si="1">H39*I39</f>
        <v>1000.5</v>
      </c>
      <c r="K39" s="65" t="s">
        <v>78</v>
      </c>
    </row>
    <row r="40" spans="1:22" ht="31.5" x14ac:dyDescent="0.35">
      <c r="C40" s="198"/>
      <c r="D40" s="66" t="s">
        <v>79</v>
      </c>
      <c r="E40" s="66"/>
      <c r="F40" s="67">
        <f>$D$26</f>
        <v>13</v>
      </c>
      <c r="G40" s="67"/>
      <c r="H40" s="68">
        <f t="shared" si="0"/>
        <v>13</v>
      </c>
      <c r="I40" s="69">
        <v>1150</v>
      </c>
      <c r="J40" s="70">
        <f t="shared" si="1"/>
        <v>14950</v>
      </c>
      <c r="K40" s="71" t="s">
        <v>80</v>
      </c>
      <c r="M40" s="93"/>
    </row>
    <row r="41" spans="1:22" ht="21" x14ac:dyDescent="0.35">
      <c r="C41" s="199"/>
      <c r="D41" s="66" t="s">
        <v>81</v>
      </c>
      <c r="E41" s="66"/>
      <c r="F41" s="67">
        <f>$D$26</f>
        <v>13</v>
      </c>
      <c r="G41" s="67"/>
      <c r="H41" s="68">
        <f t="shared" si="0"/>
        <v>13</v>
      </c>
      <c r="I41" s="69">
        <v>303.79166666666669</v>
      </c>
      <c r="J41" s="70">
        <f t="shared" si="1"/>
        <v>3949.291666666667</v>
      </c>
      <c r="K41" s="71" t="s">
        <v>82</v>
      </c>
    </row>
    <row r="42" spans="1:22" x14ac:dyDescent="0.35">
      <c r="C42" s="189" t="s">
        <v>6</v>
      </c>
      <c r="D42" s="72" t="s">
        <v>83</v>
      </c>
      <c r="E42" s="73"/>
      <c r="F42" s="74">
        <f>D18</f>
        <v>4</v>
      </c>
      <c r="G42" s="75"/>
      <c r="H42" s="76">
        <f t="shared" si="0"/>
        <v>4</v>
      </c>
      <c r="I42" s="77">
        <v>150</v>
      </c>
      <c r="J42" s="78">
        <f t="shared" si="1"/>
        <v>600</v>
      </c>
      <c r="K42" s="79" t="s">
        <v>84</v>
      </c>
    </row>
    <row r="43" spans="1:22" ht="21" x14ac:dyDescent="0.35">
      <c r="C43" s="189"/>
      <c r="D43" s="72" t="s">
        <v>85</v>
      </c>
      <c r="E43" s="73"/>
      <c r="F43" s="74">
        <f>D20+D19+D22</f>
        <v>5</v>
      </c>
      <c r="G43" s="75"/>
      <c r="H43" s="76">
        <f t="shared" si="0"/>
        <v>5</v>
      </c>
      <c r="I43" s="77">
        <v>140</v>
      </c>
      <c r="J43" s="78">
        <f t="shared" si="1"/>
        <v>700</v>
      </c>
      <c r="K43" s="79" t="s">
        <v>86</v>
      </c>
    </row>
    <row r="44" spans="1:22" ht="21" x14ac:dyDescent="0.35">
      <c r="C44" s="189"/>
      <c r="D44" s="72" t="s">
        <v>87</v>
      </c>
      <c r="E44" s="72"/>
      <c r="F44" s="74">
        <f>D26-F42-F43</f>
        <v>4</v>
      </c>
      <c r="G44" s="80"/>
      <c r="H44" s="76">
        <f t="shared" si="0"/>
        <v>4</v>
      </c>
      <c r="I44" s="77">
        <v>120</v>
      </c>
      <c r="J44" s="78">
        <f t="shared" si="1"/>
        <v>480</v>
      </c>
      <c r="K44" s="79" t="s">
        <v>88</v>
      </c>
    </row>
    <row r="45" spans="1:22" x14ac:dyDescent="0.35">
      <c r="C45" s="81" t="s">
        <v>89</v>
      </c>
      <c r="D45" s="72" t="s">
        <v>90</v>
      </c>
      <c r="E45" s="82"/>
      <c r="F45" s="80"/>
      <c r="G45" s="80">
        <v>2</v>
      </c>
      <c r="H45" s="76">
        <f t="shared" si="0"/>
        <v>26</v>
      </c>
      <c r="I45" s="77">
        <v>0</v>
      </c>
      <c r="J45" s="78">
        <f t="shared" si="1"/>
        <v>0</v>
      </c>
      <c r="K45" s="79" t="s">
        <v>91</v>
      </c>
    </row>
    <row r="46" spans="1:22" ht="42" x14ac:dyDescent="0.35">
      <c r="C46" s="83" t="s">
        <v>92</v>
      </c>
      <c r="D46" s="72" t="s">
        <v>93</v>
      </c>
      <c r="E46" s="72"/>
      <c r="F46" s="80">
        <v>1</v>
      </c>
      <c r="G46" s="80"/>
      <c r="H46" s="76">
        <f t="shared" si="0"/>
        <v>1</v>
      </c>
      <c r="I46" s="77">
        <v>1500</v>
      </c>
      <c r="J46" s="78">
        <f t="shared" si="1"/>
        <v>1500</v>
      </c>
      <c r="K46" s="79" t="s">
        <v>94</v>
      </c>
    </row>
    <row r="47" spans="1:22" ht="20.399999999999999" customHeight="1" x14ac:dyDescent="0.35">
      <c r="C47" s="81" t="s">
        <v>95</v>
      </c>
      <c r="D47" s="72" t="s">
        <v>96</v>
      </c>
      <c r="E47" s="82"/>
      <c r="F47" s="80"/>
      <c r="G47" s="80">
        <v>1</v>
      </c>
      <c r="H47" s="76">
        <f t="shared" si="0"/>
        <v>13</v>
      </c>
      <c r="I47" s="77">
        <v>50</v>
      </c>
      <c r="J47" s="78">
        <f t="shared" si="1"/>
        <v>650</v>
      </c>
      <c r="K47" s="79" t="s">
        <v>97</v>
      </c>
    </row>
    <row r="48" spans="1:22" ht="19.5" customHeight="1" x14ac:dyDescent="0.35">
      <c r="A48" s="30"/>
      <c r="B48" s="30"/>
      <c r="C48" s="84" t="s">
        <v>25</v>
      </c>
      <c r="D48" s="84"/>
      <c r="E48" s="84"/>
      <c r="F48" s="85"/>
      <c r="G48" s="85"/>
      <c r="H48" s="86" t="s">
        <v>98</v>
      </c>
      <c r="I48" s="84"/>
      <c r="J48" s="87">
        <f>SUM(J40:J47)</f>
        <v>22829.291666666668</v>
      </c>
      <c r="K48" s="84"/>
    </row>
    <row r="49" spans="1:21" ht="15.5" x14ac:dyDescent="0.35">
      <c r="A49" s="30"/>
      <c r="B49" s="30"/>
      <c r="H49" s="88" t="s">
        <v>99</v>
      </c>
      <c r="I49" s="89">
        <v>0.1</v>
      </c>
      <c r="J49" s="87">
        <f>I49*J48</f>
        <v>2282.9291666666668</v>
      </c>
    </row>
    <row r="50" spans="1:21" ht="21" x14ac:dyDescent="0.35">
      <c r="E50" s="90"/>
      <c r="F50" s="90"/>
      <c r="G50" s="90"/>
      <c r="H50" s="88" t="s">
        <v>100</v>
      </c>
      <c r="I50" s="84"/>
      <c r="J50" s="91">
        <f>SUM(J48:J49)</f>
        <v>25112.220833333333</v>
      </c>
    </row>
    <row r="51" spans="1:21" x14ac:dyDescent="0.35">
      <c r="E51" s="90"/>
      <c r="F51" s="90"/>
      <c r="G51" s="90"/>
      <c r="H51" s="190"/>
      <c r="I51" s="190"/>
      <c r="J51" s="92"/>
      <c r="M51" s="25"/>
      <c r="N51" s="25"/>
      <c r="O51" s="25"/>
      <c r="P51" s="25"/>
      <c r="Q51" s="25"/>
      <c r="R51" s="25"/>
      <c r="S51" s="25"/>
      <c r="T51" s="25"/>
      <c r="U51" s="25"/>
    </row>
    <row r="52" spans="1:21" ht="21" x14ac:dyDescent="0.35">
      <c r="C52" s="81" t="s">
        <v>101</v>
      </c>
      <c r="D52" s="72" t="s">
        <v>102</v>
      </c>
      <c r="E52" s="72"/>
      <c r="F52" s="72"/>
      <c r="G52" s="72"/>
      <c r="H52" s="76">
        <f>D26</f>
        <v>13</v>
      </c>
      <c r="I52" s="77">
        <v>100</v>
      </c>
      <c r="J52" s="78">
        <f>H52*I52</f>
        <v>1300</v>
      </c>
      <c r="K52" s="79" t="s">
        <v>103</v>
      </c>
      <c r="M52" s="25"/>
      <c r="N52" s="25"/>
      <c r="O52" s="25"/>
      <c r="P52" s="25"/>
      <c r="Q52" s="25"/>
      <c r="R52" s="25"/>
      <c r="S52" s="25"/>
      <c r="T52" s="25"/>
      <c r="U52" s="25"/>
    </row>
    <row r="53" spans="1:21" x14ac:dyDescent="0.35">
      <c r="E53" s="90"/>
      <c r="F53" s="90"/>
      <c r="G53" s="90"/>
      <c r="H53" s="90"/>
      <c r="I53" s="90"/>
      <c r="J53" s="92"/>
      <c r="M53" s="25"/>
      <c r="N53" s="25"/>
      <c r="O53" s="25"/>
      <c r="P53" s="25"/>
      <c r="Q53" s="25"/>
      <c r="R53" s="25"/>
      <c r="S53" s="25"/>
      <c r="T53" s="25"/>
      <c r="U53" s="25"/>
    </row>
    <row r="54" spans="1:21" x14ac:dyDescent="0.35">
      <c r="E54" s="90"/>
      <c r="F54" s="90"/>
      <c r="G54" s="90"/>
      <c r="H54" s="90"/>
      <c r="I54" s="90"/>
      <c r="J54" s="92"/>
      <c r="M54" s="25"/>
      <c r="N54" s="25"/>
      <c r="O54" s="25"/>
      <c r="P54" s="25"/>
      <c r="Q54" s="25"/>
      <c r="R54" s="25"/>
      <c r="S54" s="25"/>
      <c r="T54" s="25"/>
      <c r="U54" s="25"/>
    </row>
    <row r="55" spans="1:21" x14ac:dyDescent="0.35">
      <c r="E55" s="90"/>
      <c r="F55" s="90"/>
      <c r="G55" s="90"/>
      <c r="H55" s="90"/>
      <c r="I55" s="90"/>
      <c r="J55" s="92"/>
      <c r="M55" s="25"/>
      <c r="N55" s="25"/>
      <c r="O55" s="25"/>
      <c r="P55" s="25"/>
      <c r="Q55" s="25"/>
      <c r="R55" s="25"/>
      <c r="S55" s="25"/>
      <c r="T55" s="25"/>
      <c r="U55" s="25"/>
    </row>
    <row r="56" spans="1:21" x14ac:dyDescent="0.35">
      <c r="E56" s="90"/>
      <c r="F56" s="90"/>
      <c r="G56" s="90"/>
      <c r="H56" s="90"/>
      <c r="I56" s="90"/>
      <c r="J56" s="92"/>
      <c r="M56" s="25"/>
      <c r="N56" s="25"/>
      <c r="O56" s="25"/>
      <c r="P56" s="25"/>
      <c r="Q56" s="25"/>
      <c r="R56" s="25"/>
      <c r="S56" s="25"/>
      <c r="T56" s="25"/>
      <c r="U56" s="25"/>
    </row>
    <row r="57" spans="1:21" ht="15.5" x14ac:dyDescent="0.35">
      <c r="A57" s="30" t="s">
        <v>104</v>
      </c>
      <c r="B57" s="30"/>
      <c r="D57" s="90"/>
      <c r="E57" s="90"/>
      <c r="F57" s="90"/>
      <c r="G57" s="90"/>
      <c r="M57" s="25"/>
      <c r="N57" s="25"/>
      <c r="O57" s="25"/>
      <c r="P57" s="25"/>
      <c r="Q57" s="25"/>
      <c r="R57" s="25"/>
      <c r="S57" s="25"/>
      <c r="T57" s="25"/>
      <c r="U57" s="25"/>
    </row>
    <row r="58" spans="1:21" x14ac:dyDescent="0.35">
      <c r="C58" s="25" t="s">
        <v>105</v>
      </c>
      <c r="D58" s="90"/>
      <c r="E58" s="90"/>
      <c r="F58" s="90"/>
      <c r="G58" s="90"/>
      <c r="M58" s="25"/>
      <c r="N58" s="25"/>
      <c r="O58" s="25"/>
      <c r="P58" s="25"/>
      <c r="Q58" s="25"/>
      <c r="R58" s="25"/>
      <c r="S58" s="25"/>
      <c r="T58" s="25"/>
      <c r="U58" s="25"/>
    </row>
    <row r="59" spans="1:21" x14ac:dyDescent="0.35">
      <c r="C59" s="25" t="s">
        <v>106</v>
      </c>
      <c r="D59" s="90"/>
      <c r="E59" s="90"/>
      <c r="F59" s="90"/>
      <c r="G59" s="90"/>
      <c r="M59" s="25"/>
      <c r="N59" s="25"/>
      <c r="O59" s="25"/>
      <c r="P59" s="25"/>
      <c r="Q59" s="25"/>
      <c r="R59" s="25"/>
      <c r="S59" s="25"/>
      <c r="T59" s="25"/>
      <c r="U59" s="25"/>
    </row>
    <row r="60" spans="1:21" x14ac:dyDescent="0.35">
      <c r="C60" s="25" t="s">
        <v>107</v>
      </c>
      <c r="D60" s="90"/>
      <c r="E60" s="90"/>
      <c r="F60" s="90"/>
      <c r="G60" s="90"/>
      <c r="M60" s="25"/>
      <c r="N60" s="25"/>
      <c r="O60" s="25"/>
      <c r="P60" s="25"/>
      <c r="Q60" s="25"/>
      <c r="R60" s="25"/>
      <c r="S60" s="25"/>
      <c r="T60" s="25"/>
      <c r="U60" s="25"/>
    </row>
    <row r="61" spans="1:21" x14ac:dyDescent="0.35">
      <c r="D61" s="90"/>
      <c r="E61" s="90"/>
      <c r="F61" s="90"/>
      <c r="G61" s="90"/>
      <c r="M61" s="25"/>
      <c r="N61" s="25"/>
      <c r="O61" s="25"/>
      <c r="P61" s="25"/>
      <c r="Q61" s="25"/>
      <c r="R61" s="25"/>
      <c r="S61" s="25"/>
      <c r="T61" s="25"/>
      <c r="U61" s="25"/>
    </row>
    <row r="62" spans="1:21" x14ac:dyDescent="0.35">
      <c r="D62" s="90"/>
      <c r="M62" s="25"/>
      <c r="N62" s="25"/>
      <c r="O62" s="25"/>
      <c r="P62" s="25"/>
      <c r="Q62" s="25"/>
      <c r="R62" s="25"/>
      <c r="S62" s="25"/>
      <c r="T62" s="25"/>
      <c r="U62" s="25"/>
    </row>
    <row r="63" spans="1:21" x14ac:dyDescent="0.35">
      <c r="D63" s="90"/>
      <c r="M63" s="25"/>
      <c r="N63" s="25"/>
      <c r="O63" s="25"/>
      <c r="P63" s="25"/>
      <c r="Q63" s="25"/>
      <c r="R63" s="25"/>
      <c r="S63" s="25"/>
      <c r="T63" s="25"/>
      <c r="U63" s="25"/>
    </row>
    <row r="64" spans="1:21" x14ac:dyDescent="0.35">
      <c r="D64" s="90"/>
      <c r="M64" s="25"/>
      <c r="N64" s="25"/>
      <c r="O64" s="25"/>
      <c r="P64" s="25"/>
      <c r="Q64" s="25"/>
      <c r="R64" s="25"/>
      <c r="S64" s="25"/>
      <c r="T64" s="25"/>
      <c r="U64" s="25"/>
    </row>
    <row r="65" spans="13:21" x14ac:dyDescent="0.35">
      <c r="M65" s="25"/>
      <c r="N65" s="25"/>
      <c r="O65" s="25"/>
      <c r="P65" s="25"/>
      <c r="Q65" s="25"/>
      <c r="R65" s="25"/>
      <c r="S65" s="25"/>
      <c r="T65" s="25"/>
      <c r="U65" s="25"/>
    </row>
    <row r="66" spans="13:21" x14ac:dyDescent="0.35">
      <c r="M66" s="25"/>
      <c r="N66" s="25"/>
      <c r="O66" s="25"/>
      <c r="P66" s="25"/>
      <c r="Q66" s="25"/>
      <c r="R66" s="25"/>
      <c r="S66" s="25"/>
      <c r="T66" s="25"/>
      <c r="U66" s="25"/>
    </row>
    <row r="67" spans="13:21" x14ac:dyDescent="0.35">
      <c r="M67" s="25"/>
      <c r="N67" s="25"/>
      <c r="O67" s="25"/>
      <c r="P67" s="25"/>
      <c r="Q67" s="25"/>
      <c r="R67" s="25"/>
      <c r="S67" s="25"/>
      <c r="T67" s="25"/>
      <c r="U67" s="25"/>
    </row>
    <row r="68" spans="13:21" x14ac:dyDescent="0.35">
      <c r="M68" s="25"/>
      <c r="N68" s="25"/>
      <c r="O68" s="25"/>
      <c r="P68" s="25"/>
      <c r="Q68" s="25"/>
      <c r="R68" s="25"/>
      <c r="S68" s="25"/>
      <c r="T68" s="25"/>
      <c r="U68" s="25"/>
    </row>
    <row r="69" spans="13:21" x14ac:dyDescent="0.35">
      <c r="M69" s="25"/>
      <c r="N69" s="25"/>
      <c r="O69" s="25"/>
      <c r="P69" s="25"/>
      <c r="Q69" s="25"/>
      <c r="R69" s="25"/>
      <c r="S69" s="25"/>
      <c r="T69" s="25"/>
      <c r="U69" s="25"/>
    </row>
    <row r="70" spans="13:21" x14ac:dyDescent="0.35">
      <c r="M70" s="25"/>
      <c r="N70" s="25"/>
      <c r="O70" s="25"/>
      <c r="P70" s="25"/>
      <c r="Q70" s="25"/>
      <c r="R70" s="25"/>
      <c r="S70" s="25"/>
      <c r="T70" s="25"/>
      <c r="U70" s="25"/>
    </row>
    <row r="71" spans="13:21" x14ac:dyDescent="0.35">
      <c r="M71" s="25"/>
      <c r="N71" s="25"/>
      <c r="O71" s="25"/>
      <c r="P71" s="25"/>
      <c r="Q71" s="25"/>
      <c r="R71" s="25"/>
      <c r="S71" s="25"/>
      <c r="T71" s="25"/>
      <c r="U71" s="25"/>
    </row>
    <row r="72" spans="13:21" x14ac:dyDescent="0.35">
      <c r="M72" s="25"/>
      <c r="N72" s="25"/>
      <c r="O72" s="25"/>
      <c r="P72" s="25"/>
      <c r="Q72" s="25"/>
      <c r="R72" s="25"/>
      <c r="S72" s="25"/>
      <c r="T72" s="25"/>
      <c r="U72" s="25"/>
    </row>
    <row r="73" spans="13:21" x14ac:dyDescent="0.35">
      <c r="M73" s="25"/>
      <c r="N73" s="25"/>
      <c r="O73" s="25"/>
      <c r="P73" s="25"/>
      <c r="Q73" s="25"/>
      <c r="R73" s="25"/>
      <c r="S73" s="25"/>
      <c r="T73" s="25"/>
      <c r="U73" s="25"/>
    </row>
    <row r="74" spans="13:21" x14ac:dyDescent="0.35">
      <c r="M74" s="25"/>
      <c r="N74" s="25"/>
      <c r="O74" s="25"/>
      <c r="P74" s="25"/>
      <c r="Q74" s="25"/>
      <c r="R74" s="25"/>
      <c r="S74" s="25"/>
      <c r="T74" s="25"/>
      <c r="U74" s="25"/>
    </row>
    <row r="75" spans="13:21" x14ac:dyDescent="0.35">
      <c r="M75" s="25"/>
      <c r="N75" s="25"/>
      <c r="O75" s="25"/>
      <c r="P75" s="25"/>
      <c r="Q75" s="25"/>
      <c r="R75" s="25"/>
      <c r="S75" s="25"/>
      <c r="T75" s="25"/>
      <c r="U75" s="25"/>
    </row>
    <row r="76" spans="13:21" x14ac:dyDescent="0.35">
      <c r="M76" s="25"/>
      <c r="N76" s="25"/>
      <c r="O76" s="25"/>
      <c r="P76" s="25"/>
      <c r="Q76" s="25"/>
      <c r="R76" s="25"/>
      <c r="S76" s="25"/>
      <c r="T76" s="25"/>
      <c r="U76" s="25"/>
    </row>
    <row r="77" spans="13:21" x14ac:dyDescent="0.35">
      <c r="M77" s="25"/>
      <c r="N77" s="25"/>
      <c r="O77" s="25"/>
      <c r="P77" s="25"/>
      <c r="Q77" s="25"/>
      <c r="R77" s="25"/>
      <c r="S77" s="25"/>
      <c r="T77" s="25"/>
      <c r="U77" s="25"/>
    </row>
    <row r="78" spans="13:21" x14ac:dyDescent="0.35">
      <c r="M78" s="25"/>
      <c r="N78" s="25"/>
      <c r="O78" s="25"/>
      <c r="P78" s="25"/>
      <c r="Q78" s="25"/>
      <c r="R78" s="25"/>
      <c r="S78" s="25"/>
      <c r="T78" s="25"/>
      <c r="U78" s="25"/>
    </row>
    <row r="79" spans="13:21" x14ac:dyDescent="0.35">
      <c r="M79" s="25"/>
      <c r="N79" s="25"/>
      <c r="O79" s="25"/>
      <c r="P79" s="25"/>
      <c r="Q79" s="25"/>
      <c r="R79" s="25"/>
      <c r="S79" s="25"/>
      <c r="T79" s="25"/>
      <c r="U79" s="25"/>
    </row>
    <row r="80" spans="13:21" x14ac:dyDescent="0.35">
      <c r="M80" s="25"/>
      <c r="N80" s="25"/>
      <c r="O80" s="25"/>
      <c r="P80" s="25"/>
      <c r="Q80" s="25"/>
      <c r="R80" s="25"/>
      <c r="S80" s="25"/>
      <c r="T80" s="25"/>
      <c r="U80" s="25"/>
    </row>
    <row r="81" spans="13:21" x14ac:dyDescent="0.35">
      <c r="M81" s="25"/>
      <c r="N81" s="25"/>
      <c r="O81" s="25"/>
      <c r="P81" s="25"/>
      <c r="Q81" s="25"/>
      <c r="R81" s="25"/>
      <c r="S81" s="25"/>
      <c r="T81" s="25"/>
      <c r="U81" s="25"/>
    </row>
    <row r="82" spans="13:21" x14ac:dyDescent="0.35">
      <c r="M82" s="25"/>
      <c r="N82" s="25"/>
      <c r="O82" s="25"/>
      <c r="P82" s="25"/>
      <c r="Q82" s="25"/>
      <c r="R82" s="25"/>
      <c r="S82" s="25"/>
      <c r="T82" s="25"/>
      <c r="U82" s="25"/>
    </row>
    <row r="83" spans="13:21" x14ac:dyDescent="0.35">
      <c r="M83" s="25"/>
      <c r="N83" s="25"/>
      <c r="O83" s="25"/>
      <c r="P83" s="25"/>
      <c r="Q83" s="25"/>
      <c r="R83" s="25"/>
      <c r="S83" s="25"/>
      <c r="T83" s="25"/>
      <c r="U83" s="25"/>
    </row>
    <row r="84" spans="13:21" x14ac:dyDescent="0.35">
      <c r="M84" s="25"/>
      <c r="N84" s="25"/>
      <c r="O84" s="25"/>
      <c r="P84" s="25"/>
      <c r="Q84" s="25"/>
      <c r="R84" s="25"/>
      <c r="S84" s="25"/>
      <c r="T84" s="25"/>
      <c r="U84" s="25"/>
    </row>
    <row r="85" spans="13:21" x14ac:dyDescent="0.35">
      <c r="M85" s="25"/>
      <c r="N85" s="25"/>
      <c r="O85" s="25"/>
      <c r="P85" s="25"/>
      <c r="Q85" s="25"/>
      <c r="R85" s="25"/>
      <c r="S85" s="25"/>
      <c r="T85" s="25"/>
      <c r="U85" s="25"/>
    </row>
    <row r="86" spans="13:21" x14ac:dyDescent="0.35">
      <c r="M86" s="25"/>
      <c r="N86" s="25"/>
      <c r="O86" s="25"/>
      <c r="P86" s="25"/>
      <c r="Q86" s="25"/>
      <c r="R86" s="25"/>
      <c r="S86" s="25"/>
      <c r="T86" s="25"/>
      <c r="U86" s="25"/>
    </row>
    <row r="87" spans="13:21" x14ac:dyDescent="0.35">
      <c r="M87" s="25"/>
      <c r="N87" s="25"/>
      <c r="O87" s="25"/>
      <c r="P87" s="25"/>
      <c r="Q87" s="25"/>
      <c r="R87" s="25"/>
      <c r="S87" s="25"/>
      <c r="T87" s="25"/>
      <c r="U87" s="25"/>
    </row>
    <row r="88" spans="13:21" x14ac:dyDescent="0.35">
      <c r="M88" s="25"/>
      <c r="N88" s="25"/>
      <c r="O88" s="25"/>
      <c r="P88" s="25"/>
      <c r="Q88" s="25"/>
      <c r="R88" s="25"/>
      <c r="S88" s="25"/>
      <c r="T88" s="25"/>
      <c r="U88" s="25"/>
    </row>
    <row r="89" spans="13:21" x14ac:dyDescent="0.35">
      <c r="M89" s="25"/>
      <c r="N89" s="25"/>
      <c r="O89" s="25"/>
      <c r="P89" s="25"/>
      <c r="Q89" s="25"/>
      <c r="R89" s="25"/>
      <c r="S89" s="25"/>
      <c r="T89" s="25"/>
      <c r="U89" s="25"/>
    </row>
    <row r="90" spans="13:21" x14ac:dyDescent="0.35">
      <c r="M90" s="25"/>
      <c r="N90" s="25"/>
      <c r="O90" s="25"/>
      <c r="P90" s="25"/>
      <c r="Q90" s="25"/>
      <c r="R90" s="25"/>
      <c r="S90" s="25"/>
      <c r="T90" s="25"/>
      <c r="U90" s="25"/>
    </row>
    <row r="91" spans="13:21" x14ac:dyDescent="0.35">
      <c r="M91" s="25"/>
      <c r="N91" s="25"/>
      <c r="O91" s="25"/>
      <c r="P91" s="25"/>
      <c r="Q91" s="25"/>
      <c r="R91" s="25"/>
      <c r="S91" s="25"/>
      <c r="T91" s="25"/>
      <c r="U91" s="25"/>
    </row>
    <row r="92" spans="13:21" x14ac:dyDescent="0.35">
      <c r="M92" s="25"/>
      <c r="N92" s="25"/>
      <c r="O92" s="25"/>
      <c r="P92" s="25"/>
      <c r="Q92" s="25"/>
      <c r="R92" s="25"/>
      <c r="S92" s="25"/>
      <c r="T92" s="25"/>
      <c r="U92" s="25"/>
    </row>
    <row r="93" spans="13:21" x14ac:dyDescent="0.35">
      <c r="M93" s="25"/>
      <c r="N93" s="25"/>
      <c r="O93" s="25"/>
      <c r="P93" s="25"/>
      <c r="Q93" s="25"/>
      <c r="R93" s="25"/>
      <c r="S93" s="25"/>
      <c r="T93" s="25"/>
      <c r="U93" s="25"/>
    </row>
    <row r="94" spans="13:21" x14ac:dyDescent="0.35">
      <c r="M94" s="25"/>
      <c r="N94" s="25"/>
      <c r="O94" s="25"/>
      <c r="P94" s="25"/>
      <c r="Q94" s="25"/>
      <c r="R94" s="25"/>
      <c r="S94" s="25"/>
      <c r="T94" s="25"/>
      <c r="U94" s="25"/>
    </row>
    <row r="95" spans="13:21" x14ac:dyDescent="0.35">
      <c r="M95" s="25"/>
      <c r="N95" s="25"/>
      <c r="O95" s="25"/>
      <c r="P95" s="25"/>
      <c r="Q95" s="25"/>
      <c r="R95" s="25"/>
      <c r="S95" s="25"/>
      <c r="T95" s="25"/>
      <c r="U95" s="25"/>
    </row>
    <row r="96" spans="13:21" x14ac:dyDescent="0.35">
      <c r="M96" s="25"/>
      <c r="N96" s="25"/>
      <c r="O96" s="25"/>
      <c r="P96" s="25"/>
      <c r="Q96" s="25"/>
      <c r="R96" s="25"/>
      <c r="S96" s="25"/>
      <c r="T96" s="25"/>
      <c r="U96" s="25"/>
    </row>
    <row r="97" spans="13:21" x14ac:dyDescent="0.35">
      <c r="M97" s="25"/>
      <c r="N97" s="25"/>
      <c r="O97" s="25"/>
      <c r="P97" s="25"/>
      <c r="Q97" s="25"/>
      <c r="R97" s="25"/>
      <c r="S97" s="25"/>
      <c r="T97" s="25"/>
      <c r="U97" s="25"/>
    </row>
    <row r="98" spans="13:21" x14ac:dyDescent="0.35">
      <c r="M98" s="25"/>
      <c r="N98" s="25"/>
      <c r="O98" s="25"/>
      <c r="P98" s="25"/>
      <c r="Q98" s="25"/>
      <c r="R98" s="25"/>
      <c r="S98" s="25"/>
      <c r="T98" s="25"/>
      <c r="U98" s="25"/>
    </row>
    <row r="99" spans="13:21" x14ac:dyDescent="0.35">
      <c r="M99" s="25"/>
      <c r="N99" s="25"/>
      <c r="O99" s="25"/>
      <c r="P99" s="25"/>
      <c r="Q99" s="25"/>
      <c r="R99" s="25"/>
      <c r="S99" s="25"/>
      <c r="T99" s="25"/>
      <c r="U99" s="25"/>
    </row>
    <row r="100" spans="13:21" x14ac:dyDescent="0.35">
      <c r="M100" s="25"/>
      <c r="N100" s="25"/>
      <c r="O100" s="25"/>
      <c r="P100" s="25"/>
      <c r="Q100" s="25"/>
      <c r="R100" s="25"/>
      <c r="S100" s="25"/>
      <c r="T100" s="25"/>
      <c r="U100" s="25"/>
    </row>
    <row r="101" spans="13:21" x14ac:dyDescent="0.35">
      <c r="M101" s="25"/>
      <c r="N101" s="25"/>
      <c r="O101" s="25"/>
      <c r="P101" s="25"/>
      <c r="Q101" s="25"/>
      <c r="R101" s="25"/>
      <c r="S101" s="25"/>
      <c r="T101" s="25"/>
      <c r="U101" s="25"/>
    </row>
    <row r="102" spans="13:21" x14ac:dyDescent="0.35">
      <c r="M102" s="25"/>
      <c r="N102" s="25"/>
      <c r="O102" s="25"/>
      <c r="P102" s="25"/>
      <c r="Q102" s="25"/>
      <c r="R102" s="25"/>
      <c r="S102" s="25"/>
      <c r="T102" s="25"/>
      <c r="U102" s="25"/>
    </row>
    <row r="103" spans="13:21" x14ac:dyDescent="0.35">
      <c r="M103" s="25"/>
      <c r="N103" s="25"/>
      <c r="O103" s="25"/>
      <c r="P103" s="25"/>
      <c r="Q103" s="25"/>
      <c r="R103" s="25"/>
      <c r="S103" s="25"/>
      <c r="T103" s="25"/>
      <c r="U103" s="25"/>
    </row>
    <row r="104" spans="13:21" x14ac:dyDescent="0.35">
      <c r="M104" s="25"/>
      <c r="N104" s="25"/>
      <c r="O104" s="25"/>
      <c r="P104" s="25"/>
      <c r="Q104" s="25"/>
      <c r="R104" s="25"/>
      <c r="S104" s="25"/>
      <c r="T104" s="25"/>
      <c r="U104" s="25"/>
    </row>
    <row r="105" spans="13:21" x14ac:dyDescent="0.35">
      <c r="M105" s="25"/>
      <c r="N105" s="25"/>
      <c r="O105" s="25"/>
      <c r="P105" s="25"/>
      <c r="Q105" s="25"/>
      <c r="R105" s="25"/>
      <c r="S105" s="25"/>
      <c r="T105" s="25"/>
      <c r="U105" s="25"/>
    </row>
    <row r="106" spans="13:21" x14ac:dyDescent="0.35">
      <c r="M106" s="25"/>
      <c r="N106" s="25"/>
      <c r="O106" s="25"/>
      <c r="P106" s="25"/>
      <c r="Q106" s="25"/>
      <c r="R106" s="25"/>
      <c r="S106" s="25"/>
      <c r="T106" s="25"/>
      <c r="U106" s="25"/>
    </row>
    <row r="107" spans="13:21" x14ac:dyDescent="0.35">
      <c r="M107" s="25"/>
      <c r="N107" s="25"/>
      <c r="O107" s="25"/>
      <c r="P107" s="25"/>
      <c r="Q107" s="25"/>
      <c r="R107" s="25"/>
      <c r="S107" s="25"/>
      <c r="T107" s="25"/>
      <c r="U107" s="25"/>
    </row>
    <row r="108" spans="13:21" x14ac:dyDescent="0.35">
      <c r="M108" s="25"/>
      <c r="N108" s="25"/>
      <c r="O108" s="25"/>
      <c r="P108" s="25"/>
      <c r="Q108" s="25"/>
      <c r="R108" s="25"/>
      <c r="S108" s="25"/>
      <c r="T108" s="25"/>
      <c r="U108" s="25"/>
    </row>
    <row r="109" spans="13:21" x14ac:dyDescent="0.35">
      <c r="M109" s="25"/>
      <c r="N109" s="25"/>
      <c r="O109" s="25"/>
      <c r="P109" s="25"/>
      <c r="Q109" s="25"/>
      <c r="R109" s="25"/>
      <c r="S109" s="25"/>
      <c r="T109" s="25"/>
      <c r="U109" s="25"/>
    </row>
    <row r="110" spans="13:21" x14ac:dyDescent="0.35">
      <c r="M110" s="25"/>
      <c r="N110" s="25"/>
      <c r="O110" s="25"/>
      <c r="P110" s="25"/>
      <c r="Q110" s="25"/>
      <c r="R110" s="25"/>
      <c r="S110" s="25"/>
      <c r="T110" s="25"/>
      <c r="U110" s="25"/>
    </row>
    <row r="111" spans="13:21" x14ac:dyDescent="0.35">
      <c r="M111" s="25"/>
      <c r="N111" s="25"/>
      <c r="O111" s="25"/>
      <c r="P111" s="25"/>
      <c r="Q111" s="25"/>
      <c r="R111" s="25"/>
      <c r="S111" s="25"/>
      <c r="T111" s="25"/>
      <c r="U111" s="25"/>
    </row>
    <row r="112" spans="13:21" x14ac:dyDescent="0.35">
      <c r="M112" s="25"/>
      <c r="N112" s="25"/>
      <c r="O112" s="25"/>
      <c r="P112" s="25"/>
      <c r="Q112" s="25"/>
      <c r="R112" s="25"/>
      <c r="S112" s="25"/>
      <c r="T112" s="25"/>
      <c r="U112" s="25"/>
    </row>
    <row r="113" spans="13:21" x14ac:dyDescent="0.35">
      <c r="M113" s="25"/>
      <c r="N113" s="25"/>
      <c r="O113" s="25"/>
      <c r="P113" s="25"/>
      <c r="Q113" s="25"/>
      <c r="R113" s="25"/>
      <c r="S113" s="25"/>
      <c r="T113" s="25"/>
      <c r="U113" s="25"/>
    </row>
    <row r="114" spans="13:21" x14ac:dyDescent="0.35">
      <c r="M114" s="25"/>
      <c r="N114" s="25"/>
      <c r="O114" s="25"/>
      <c r="P114" s="25"/>
      <c r="Q114" s="25"/>
      <c r="R114" s="25"/>
      <c r="S114" s="25"/>
      <c r="T114" s="25"/>
      <c r="U114" s="25"/>
    </row>
    <row r="115" spans="13:21" x14ac:dyDescent="0.35">
      <c r="M115" s="25"/>
      <c r="N115" s="25"/>
      <c r="O115" s="25"/>
      <c r="P115" s="25"/>
      <c r="Q115" s="25"/>
      <c r="R115" s="25"/>
      <c r="S115" s="25"/>
      <c r="T115" s="25"/>
      <c r="U115" s="25"/>
    </row>
    <row r="116" spans="13:21" x14ac:dyDescent="0.35">
      <c r="M116" s="25"/>
      <c r="N116" s="25"/>
      <c r="O116" s="25"/>
      <c r="P116" s="25"/>
      <c r="Q116" s="25"/>
      <c r="R116" s="25"/>
      <c r="S116" s="25"/>
      <c r="T116" s="25"/>
      <c r="U116" s="25"/>
    </row>
    <row r="117" spans="13:21" x14ac:dyDescent="0.35">
      <c r="M117" s="25"/>
      <c r="N117" s="25"/>
      <c r="O117" s="25"/>
      <c r="P117" s="25"/>
      <c r="Q117" s="25"/>
      <c r="R117" s="25"/>
      <c r="S117" s="25"/>
      <c r="T117" s="25"/>
      <c r="U117" s="25"/>
    </row>
    <row r="118" spans="13:21" x14ac:dyDescent="0.35">
      <c r="M118" s="25"/>
      <c r="N118" s="25"/>
      <c r="O118" s="25"/>
      <c r="P118" s="25"/>
      <c r="Q118" s="25"/>
      <c r="R118" s="25"/>
      <c r="S118" s="25"/>
      <c r="T118" s="25"/>
      <c r="U118" s="25"/>
    </row>
    <row r="119" spans="13:21" x14ac:dyDescent="0.35">
      <c r="M119" s="25"/>
      <c r="N119" s="25"/>
      <c r="O119" s="25"/>
      <c r="P119" s="25"/>
      <c r="Q119" s="25"/>
      <c r="R119" s="25"/>
      <c r="S119" s="25"/>
      <c r="T119" s="25"/>
      <c r="U119" s="25"/>
    </row>
    <row r="120" spans="13:21" x14ac:dyDescent="0.35">
      <c r="M120" s="25"/>
      <c r="N120" s="25"/>
      <c r="O120" s="25"/>
      <c r="P120" s="25"/>
      <c r="Q120" s="25"/>
      <c r="R120" s="25"/>
      <c r="S120" s="25"/>
      <c r="T120" s="25"/>
      <c r="U120" s="25"/>
    </row>
    <row r="121" spans="13:21" x14ac:dyDescent="0.35">
      <c r="M121" s="25"/>
      <c r="N121" s="25"/>
      <c r="O121" s="25"/>
      <c r="P121" s="25"/>
      <c r="Q121" s="25"/>
      <c r="R121" s="25"/>
      <c r="S121" s="25"/>
      <c r="T121" s="25"/>
      <c r="U121" s="25"/>
    </row>
    <row r="122" spans="13:21" x14ac:dyDescent="0.35">
      <c r="M122" s="25"/>
      <c r="N122" s="25"/>
      <c r="O122" s="25"/>
      <c r="P122" s="25"/>
      <c r="Q122" s="25"/>
      <c r="R122" s="25"/>
      <c r="S122" s="25"/>
      <c r="T122" s="25"/>
      <c r="U122" s="25"/>
    </row>
    <row r="123" spans="13:21" x14ac:dyDescent="0.35">
      <c r="M123" s="25"/>
      <c r="N123" s="25"/>
      <c r="O123" s="25"/>
      <c r="P123" s="25"/>
      <c r="Q123" s="25"/>
      <c r="R123" s="25"/>
      <c r="S123" s="25"/>
      <c r="T123" s="25"/>
      <c r="U123" s="25"/>
    </row>
    <row r="124" spans="13:21" x14ac:dyDescent="0.35">
      <c r="M124" s="25"/>
      <c r="N124" s="25"/>
      <c r="O124" s="25"/>
      <c r="P124" s="25"/>
      <c r="Q124" s="25"/>
      <c r="R124" s="25"/>
      <c r="S124" s="25"/>
      <c r="T124" s="25"/>
      <c r="U124" s="25"/>
    </row>
    <row r="125" spans="13:21" x14ac:dyDescent="0.35">
      <c r="M125" s="25"/>
      <c r="N125" s="25"/>
      <c r="O125" s="25"/>
      <c r="P125" s="25"/>
      <c r="Q125" s="25"/>
      <c r="R125" s="25"/>
      <c r="S125" s="25"/>
      <c r="T125" s="25"/>
      <c r="U125" s="25"/>
    </row>
    <row r="126" spans="13:21" x14ac:dyDescent="0.35">
      <c r="M126" s="25"/>
      <c r="N126" s="25"/>
      <c r="O126" s="25"/>
      <c r="P126" s="25"/>
      <c r="Q126" s="25"/>
      <c r="R126" s="25"/>
      <c r="S126" s="25"/>
      <c r="T126" s="25"/>
      <c r="U126" s="25"/>
    </row>
    <row r="127" spans="13:21" x14ac:dyDescent="0.35">
      <c r="M127" s="25"/>
      <c r="N127" s="25"/>
      <c r="O127" s="25"/>
      <c r="P127" s="25"/>
      <c r="Q127" s="25"/>
      <c r="R127" s="25"/>
      <c r="S127" s="25"/>
      <c r="T127" s="25"/>
      <c r="U127" s="25"/>
    </row>
    <row r="128" spans="13:21" x14ac:dyDescent="0.35">
      <c r="M128" s="25"/>
      <c r="N128" s="25"/>
      <c r="O128" s="25"/>
      <c r="P128" s="25"/>
      <c r="Q128" s="25"/>
      <c r="R128" s="25"/>
      <c r="S128" s="25"/>
      <c r="T128" s="25"/>
      <c r="U128" s="25"/>
    </row>
    <row r="129" spans="13:21" x14ac:dyDescent="0.35">
      <c r="M129" s="25"/>
      <c r="N129" s="25"/>
      <c r="O129" s="25"/>
      <c r="P129" s="25"/>
      <c r="Q129" s="25"/>
      <c r="R129" s="25"/>
      <c r="S129" s="25"/>
      <c r="T129" s="25"/>
      <c r="U129" s="25"/>
    </row>
    <row r="130" spans="13:21" x14ac:dyDescent="0.35">
      <c r="M130" s="25"/>
      <c r="N130" s="25"/>
      <c r="O130" s="25"/>
      <c r="P130" s="25"/>
      <c r="Q130" s="25"/>
      <c r="R130" s="25"/>
      <c r="S130" s="25"/>
      <c r="T130" s="25"/>
      <c r="U130" s="25"/>
    </row>
    <row r="131" spans="13:21" x14ac:dyDescent="0.35">
      <c r="M131" s="25"/>
      <c r="N131" s="25"/>
      <c r="O131" s="25"/>
      <c r="P131" s="25"/>
      <c r="Q131" s="25"/>
      <c r="R131" s="25"/>
      <c r="S131" s="25"/>
      <c r="T131" s="25"/>
      <c r="U131" s="25"/>
    </row>
    <row r="132" spans="13:21" x14ac:dyDescent="0.35">
      <c r="M132" s="25"/>
      <c r="N132" s="25"/>
      <c r="O132" s="25"/>
      <c r="P132" s="25"/>
      <c r="Q132" s="25"/>
      <c r="R132" s="25"/>
      <c r="S132" s="25"/>
      <c r="T132" s="25"/>
      <c r="U132" s="25"/>
    </row>
    <row r="133" spans="13:21" x14ac:dyDescent="0.35">
      <c r="M133" s="25"/>
      <c r="N133" s="25"/>
      <c r="O133" s="25"/>
      <c r="P133" s="25"/>
      <c r="Q133" s="25"/>
      <c r="R133" s="25"/>
      <c r="S133" s="25"/>
      <c r="T133" s="25"/>
      <c r="U133" s="25"/>
    </row>
    <row r="134" spans="13:21" x14ac:dyDescent="0.35">
      <c r="M134" s="25"/>
      <c r="N134" s="25"/>
      <c r="O134" s="25"/>
      <c r="P134" s="25"/>
      <c r="Q134" s="25"/>
      <c r="R134" s="25"/>
      <c r="S134" s="25"/>
      <c r="T134" s="25"/>
      <c r="U134" s="25"/>
    </row>
    <row r="135" spans="13:21" x14ac:dyDescent="0.35">
      <c r="M135" s="25"/>
      <c r="N135" s="25"/>
      <c r="O135" s="25"/>
      <c r="P135" s="25"/>
      <c r="Q135" s="25"/>
      <c r="R135" s="25"/>
      <c r="S135" s="25"/>
      <c r="T135" s="25"/>
      <c r="U135" s="25"/>
    </row>
    <row r="136" spans="13:21" x14ac:dyDescent="0.35">
      <c r="M136" s="25"/>
      <c r="N136" s="25"/>
      <c r="O136" s="25"/>
      <c r="P136" s="25"/>
      <c r="Q136" s="25"/>
      <c r="R136" s="25"/>
      <c r="S136" s="25"/>
      <c r="T136" s="25"/>
      <c r="U136" s="25"/>
    </row>
    <row r="137" spans="13:21" x14ac:dyDescent="0.35">
      <c r="M137" s="25"/>
      <c r="N137" s="25"/>
      <c r="O137" s="25"/>
      <c r="P137" s="25"/>
      <c r="Q137" s="25"/>
      <c r="R137" s="25"/>
      <c r="S137" s="25"/>
      <c r="T137" s="25"/>
      <c r="U137" s="25"/>
    </row>
    <row r="138" spans="13:21" x14ac:dyDescent="0.35">
      <c r="M138" s="25"/>
      <c r="N138" s="25"/>
      <c r="O138" s="25"/>
      <c r="P138" s="25"/>
      <c r="Q138" s="25"/>
      <c r="R138" s="25"/>
      <c r="S138" s="25"/>
      <c r="T138" s="25"/>
      <c r="U138" s="25"/>
    </row>
    <row r="139" spans="13:21" x14ac:dyDescent="0.35">
      <c r="M139" s="25"/>
      <c r="N139" s="25"/>
      <c r="O139" s="25"/>
      <c r="P139" s="25"/>
      <c r="Q139" s="25"/>
      <c r="R139" s="25"/>
      <c r="S139" s="25"/>
      <c r="T139" s="25"/>
      <c r="U139" s="25"/>
    </row>
    <row r="140" spans="13:21" x14ac:dyDescent="0.35">
      <c r="M140" s="25"/>
      <c r="N140" s="25"/>
      <c r="O140" s="25"/>
      <c r="P140" s="25"/>
      <c r="Q140" s="25"/>
      <c r="R140" s="25"/>
      <c r="S140" s="25"/>
      <c r="T140" s="25"/>
      <c r="U140" s="25"/>
    </row>
    <row r="141" spans="13:21" x14ac:dyDescent="0.35">
      <c r="M141" s="25"/>
      <c r="N141" s="25"/>
      <c r="O141" s="25"/>
      <c r="P141" s="25"/>
      <c r="Q141" s="25"/>
      <c r="R141" s="25"/>
      <c r="S141" s="25"/>
      <c r="T141" s="25"/>
      <c r="U141" s="25"/>
    </row>
    <row r="142" spans="13:21" x14ac:dyDescent="0.35">
      <c r="M142" s="25"/>
      <c r="N142" s="25"/>
      <c r="O142" s="25"/>
      <c r="P142" s="25"/>
      <c r="Q142" s="25"/>
      <c r="R142" s="25"/>
      <c r="S142" s="25"/>
      <c r="T142" s="25"/>
      <c r="U142" s="25"/>
    </row>
    <row r="143" spans="13:21" x14ac:dyDescent="0.35">
      <c r="M143" s="25"/>
      <c r="N143" s="25"/>
      <c r="O143" s="25"/>
      <c r="P143" s="25"/>
      <c r="Q143" s="25"/>
      <c r="R143" s="25"/>
      <c r="S143" s="25"/>
      <c r="T143" s="25"/>
      <c r="U143" s="25"/>
    </row>
    <row r="144" spans="13:21" x14ac:dyDescent="0.35">
      <c r="M144" s="25"/>
      <c r="N144" s="25"/>
      <c r="O144" s="25"/>
      <c r="P144" s="25"/>
      <c r="Q144" s="25"/>
      <c r="R144" s="25"/>
      <c r="S144" s="25"/>
      <c r="T144" s="25"/>
      <c r="U144" s="25"/>
    </row>
    <row r="145" spans="13:21" x14ac:dyDescent="0.35">
      <c r="M145" s="25"/>
      <c r="N145" s="25"/>
      <c r="O145" s="25"/>
      <c r="P145" s="25"/>
      <c r="Q145" s="25"/>
      <c r="R145" s="25"/>
      <c r="S145" s="25"/>
      <c r="T145" s="25"/>
      <c r="U145" s="25"/>
    </row>
    <row r="146" spans="13:21" x14ac:dyDescent="0.35">
      <c r="M146" s="25"/>
      <c r="N146" s="25"/>
      <c r="O146" s="25"/>
      <c r="P146" s="25"/>
      <c r="Q146" s="25"/>
      <c r="R146" s="25"/>
      <c r="S146" s="25"/>
      <c r="T146" s="25"/>
      <c r="U146" s="25"/>
    </row>
    <row r="147" spans="13:21" x14ac:dyDescent="0.35">
      <c r="M147" s="25"/>
      <c r="N147" s="25"/>
      <c r="O147" s="25"/>
      <c r="P147" s="25"/>
      <c r="Q147" s="25"/>
      <c r="R147" s="25"/>
      <c r="S147" s="25"/>
      <c r="T147" s="25"/>
      <c r="U147" s="25"/>
    </row>
    <row r="148" spans="13:21" x14ac:dyDescent="0.35">
      <c r="M148" s="25"/>
      <c r="N148" s="25"/>
      <c r="O148" s="25"/>
      <c r="P148" s="25"/>
      <c r="Q148" s="25"/>
      <c r="R148" s="25"/>
      <c r="S148" s="25"/>
      <c r="T148" s="25"/>
      <c r="U148" s="25"/>
    </row>
  </sheetData>
  <mergeCells count="8">
    <mergeCell ref="C42:C44"/>
    <mergeCell ref="H51:I51"/>
    <mergeCell ref="J2:K2"/>
    <mergeCell ref="J3:K3"/>
    <mergeCell ref="D8:E8"/>
    <mergeCell ref="K30:K31"/>
    <mergeCell ref="K34:K35"/>
    <mergeCell ref="C39:C41"/>
  </mergeCells>
  <hyperlinks>
    <hyperlink ref="F9" r:id="rId1" display="ingrid.lucio@grupobimbo.com" xr:uid="{097A23E2-A872-4D1C-96EE-F19829BB495A}"/>
    <hyperlink ref="F10" r:id="rId2" xr:uid="{1F23BBA8-C59F-4D7E-8543-4146264F1517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2F645-1472-46E8-B5A1-710528F53C65}">
  <dimension ref="A2:X131"/>
  <sheetViews>
    <sheetView showGridLines="0" tabSelected="1" zoomScaleNormal="100" workbookViewId="0">
      <selection activeCell="I40" sqref="I40"/>
    </sheetView>
  </sheetViews>
  <sheetFormatPr baseColWidth="10" defaultColWidth="11.54296875" defaultRowHeight="14.5" x14ac:dyDescent="0.35"/>
  <cols>
    <col min="1" max="2" width="2.81640625" style="25" customWidth="1"/>
    <col min="3" max="3" width="16.1796875" style="25" customWidth="1"/>
    <col min="4" max="5" width="11" style="25" customWidth="1"/>
    <col min="6" max="9" width="11" style="26" customWidth="1"/>
    <col min="10" max="14" width="11" style="25" customWidth="1"/>
    <col min="15" max="15" width="11" customWidth="1"/>
    <col min="25" max="16384" width="11.54296875" style="25"/>
  </cols>
  <sheetData>
    <row r="2" spans="1:24" ht="18.5" x14ac:dyDescent="0.35">
      <c r="J2" s="191" t="s">
        <v>147</v>
      </c>
      <c r="K2" s="191"/>
      <c r="L2" s="191"/>
      <c r="M2" s="191"/>
    </row>
    <row r="3" spans="1:24" x14ac:dyDescent="0.35">
      <c r="J3" s="192" t="s">
        <v>148</v>
      </c>
      <c r="K3" s="192"/>
      <c r="L3" s="192"/>
      <c r="M3" s="192"/>
    </row>
    <row r="4" spans="1:24" ht="15" thickBot="1" x14ac:dyDescent="0.4">
      <c r="A4" s="27"/>
      <c r="B4" s="27"/>
      <c r="C4" s="27"/>
      <c r="D4" s="27"/>
      <c r="E4" s="27"/>
      <c r="F4" s="28"/>
      <c r="G4" s="28"/>
      <c r="H4" s="28"/>
      <c r="I4" s="28"/>
      <c r="J4" s="27"/>
      <c r="K4" s="27"/>
      <c r="L4" s="29"/>
      <c r="M4" s="27"/>
    </row>
    <row r="6" spans="1:24" ht="15.5" x14ac:dyDescent="0.35">
      <c r="A6" s="30" t="s">
        <v>108</v>
      </c>
      <c r="B6" s="30"/>
    </row>
    <row r="7" spans="1:24" x14ac:dyDescent="0.35">
      <c r="B7" s="31" t="s">
        <v>40</v>
      </c>
      <c r="C7" s="31"/>
      <c r="D7" s="32" t="s">
        <v>41</v>
      </c>
      <c r="E7" s="33"/>
      <c r="F7" s="34"/>
      <c r="G7" s="34"/>
      <c r="H7" s="34"/>
      <c r="I7" s="34"/>
      <c r="J7" s="35"/>
      <c r="K7" s="35"/>
      <c r="L7" s="35"/>
      <c r="M7" s="35"/>
    </row>
    <row r="8" spans="1:24" x14ac:dyDescent="0.35">
      <c r="B8" s="36" t="s">
        <v>42</v>
      </c>
      <c r="C8" s="36"/>
      <c r="D8" s="193">
        <v>20605467327</v>
      </c>
      <c r="E8" s="193"/>
      <c r="F8" s="37"/>
      <c r="G8" s="37"/>
      <c r="H8" s="38"/>
      <c r="I8" s="38"/>
      <c r="J8" s="39"/>
      <c r="K8" s="39"/>
      <c r="L8" s="39"/>
      <c r="M8" s="39"/>
    </row>
    <row r="9" spans="1:24" ht="15.5" x14ac:dyDescent="0.35">
      <c r="A9" s="30"/>
      <c r="B9" s="31" t="s">
        <v>50</v>
      </c>
      <c r="C9" s="31"/>
      <c r="D9" s="40" t="s">
        <v>27</v>
      </c>
      <c r="E9" s="40"/>
      <c r="F9" s="37"/>
      <c r="G9" s="37"/>
      <c r="H9" s="38"/>
      <c r="I9" s="38"/>
      <c r="J9" s="39"/>
      <c r="K9" s="39"/>
      <c r="L9" s="39"/>
    </row>
    <row r="10" spans="1:24" ht="18.5" x14ac:dyDescent="0.35">
      <c r="A10" s="30"/>
      <c r="B10" s="31" t="s">
        <v>111</v>
      </c>
      <c r="C10" s="31"/>
      <c r="D10" s="155" t="s">
        <v>133</v>
      </c>
      <c r="E10" s="43"/>
      <c r="F10" s="44"/>
      <c r="G10" s="44"/>
      <c r="H10" s="44"/>
      <c r="I10" s="44"/>
      <c r="J10" s="45"/>
      <c r="K10" s="45"/>
      <c r="L10" s="45"/>
    </row>
    <row r="11" spans="1:24" s="46" customFormat="1" ht="15.5" x14ac:dyDescent="0.35">
      <c r="A11" s="30"/>
      <c r="B11" s="30"/>
      <c r="C11" s="25"/>
      <c r="D11" s="25"/>
      <c r="E11" s="25"/>
      <c r="F11" s="26"/>
      <c r="G11" s="26"/>
      <c r="H11" s="26"/>
      <c r="I11" s="26"/>
      <c r="J11" s="25"/>
      <c r="K11" s="25"/>
      <c r="L11" s="25"/>
      <c r="M11" s="48"/>
      <c r="N11" s="48"/>
      <c r="X11"/>
    </row>
    <row r="12" spans="1:24" s="46" customFormat="1" ht="15.5" x14ac:dyDescent="0.35">
      <c r="A12" s="30" t="s">
        <v>109</v>
      </c>
      <c r="B12" s="30"/>
      <c r="C12" s="25"/>
      <c r="D12" s="25"/>
      <c r="E12" s="25"/>
      <c r="F12" s="26"/>
      <c r="G12" s="26"/>
      <c r="H12" s="26"/>
      <c r="I12" s="26"/>
      <c r="J12" s="25"/>
      <c r="K12" s="25"/>
      <c r="L12" s="25"/>
      <c r="M12" s="25"/>
      <c r="N12" s="25"/>
      <c r="X12"/>
    </row>
    <row r="13" spans="1:24" s="46" customFormat="1" ht="15.5" x14ac:dyDescent="0.35">
      <c r="A13" s="30"/>
      <c r="B13" s="97" t="s">
        <v>115</v>
      </c>
      <c r="C13" s="98"/>
      <c r="D13" s="98"/>
      <c r="E13" s="98"/>
      <c r="F13" s="26"/>
      <c r="G13" s="26"/>
      <c r="H13" s="26"/>
      <c r="I13" s="26"/>
      <c r="J13" s="25"/>
      <c r="K13" s="25"/>
      <c r="L13" s="25"/>
      <c r="M13" s="48"/>
      <c r="N13" s="48"/>
      <c r="X13"/>
    </row>
    <row r="14" spans="1:24" s="46" customFormat="1" ht="15.5" x14ac:dyDescent="0.35">
      <c r="A14" s="30"/>
      <c r="B14" s="30"/>
      <c r="C14" s="99" t="s">
        <v>110</v>
      </c>
      <c r="D14" s="100"/>
      <c r="E14" s="101">
        <f>Asistencia!C21</f>
        <v>26</v>
      </c>
      <c r="F14" s="26"/>
      <c r="G14" s="26"/>
      <c r="H14" s="26"/>
      <c r="I14" s="26"/>
      <c r="J14" s="25"/>
      <c r="K14" s="25"/>
      <c r="L14" s="25"/>
      <c r="M14" s="48"/>
      <c r="N14" s="48"/>
      <c r="X14"/>
    </row>
    <row r="15" spans="1:24" s="46" customFormat="1" ht="3.65" customHeight="1" x14ac:dyDescent="0.35">
      <c r="A15" s="30"/>
      <c r="B15" s="3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48"/>
      <c r="N15" s="48"/>
      <c r="X15"/>
    </row>
    <row r="16" spans="1:24" s="46" customFormat="1" ht="15.5" x14ac:dyDescent="0.35">
      <c r="A16" s="30"/>
      <c r="B16" s="30"/>
      <c r="C16" s="99" t="s">
        <v>127</v>
      </c>
      <c r="D16" s="100"/>
      <c r="E16" s="26"/>
      <c r="F16" s="26"/>
      <c r="G16" s="26"/>
      <c r="H16" s="26"/>
      <c r="I16" s="26"/>
      <c r="J16" s="25"/>
      <c r="K16" s="25"/>
      <c r="L16" s="25"/>
      <c r="M16" s="48"/>
      <c r="N16" s="48"/>
      <c r="X16"/>
    </row>
    <row r="17" spans="1:24" s="95" customFormat="1" ht="31.5" x14ac:dyDescent="0.25">
      <c r="A17" s="94"/>
      <c r="B17" s="94"/>
      <c r="C17" s="159" t="s">
        <v>7</v>
      </c>
      <c r="D17" s="160" t="s">
        <v>112</v>
      </c>
      <c r="E17" s="160" t="s">
        <v>130</v>
      </c>
      <c r="F17" s="160" t="s">
        <v>129</v>
      </c>
      <c r="G17" s="160" t="s">
        <v>116</v>
      </c>
      <c r="H17" s="160" t="s">
        <v>6</v>
      </c>
      <c r="I17" s="160" t="s">
        <v>113</v>
      </c>
      <c r="J17" s="161" t="s">
        <v>114</v>
      </c>
      <c r="L17" s="94"/>
      <c r="X17" s="96"/>
    </row>
    <row r="18" spans="1:24" s="46" customFormat="1" ht="15.5" x14ac:dyDescent="0.35">
      <c r="A18" s="30"/>
      <c r="B18" s="30"/>
      <c r="C18" s="173" t="s">
        <v>9</v>
      </c>
      <c r="D18" s="174">
        <v>1</v>
      </c>
      <c r="E18" s="175">
        <f>APROBADO!$I$40</f>
        <v>1150</v>
      </c>
      <c r="F18" s="175">
        <f>APROBADO!$I$41</f>
        <v>303.79166666666669</v>
      </c>
      <c r="G18" s="176">
        <f>SUM(E18:F18)/$E$14</f>
        <v>55.915064102564102</v>
      </c>
      <c r="H18" s="177">
        <f>Asistencia!AN6</f>
        <v>132.69230769230768</v>
      </c>
      <c r="I18" s="200">
        <f>APROBADO!I46</f>
        <v>1500</v>
      </c>
      <c r="J18" s="178"/>
      <c r="L18" s="25"/>
      <c r="X18"/>
    </row>
    <row r="19" spans="1:24" s="46" customFormat="1" ht="15.5" x14ac:dyDescent="0.35">
      <c r="A19" s="30"/>
      <c r="B19" s="30"/>
      <c r="C19" s="167" t="s">
        <v>12</v>
      </c>
      <c r="D19" s="168">
        <f>APROBADO!D19</f>
        <v>1</v>
      </c>
      <c r="E19" s="169">
        <f>APROBADO!$I$40</f>
        <v>1150</v>
      </c>
      <c r="F19" s="169"/>
      <c r="G19" s="164">
        <f t="shared" ref="G19:G23" si="0">SUM(E19:F19)/$E$14</f>
        <v>44.230769230769234</v>
      </c>
      <c r="H19" s="165">
        <f>Asistencia!AN8</f>
        <v>140</v>
      </c>
      <c r="I19" s="201"/>
      <c r="J19" s="166"/>
      <c r="L19" s="25"/>
      <c r="X19"/>
    </row>
    <row r="20" spans="1:24" s="46" customFormat="1" ht="15.5" x14ac:dyDescent="0.35">
      <c r="A20" s="30"/>
      <c r="B20" s="30"/>
      <c r="C20" s="167" t="s">
        <v>14</v>
      </c>
      <c r="D20" s="162">
        <f>APROBADO!D20</f>
        <v>1</v>
      </c>
      <c r="E20" s="163">
        <f>APROBADO!$I$40</f>
        <v>1150</v>
      </c>
      <c r="F20" s="163">
        <f>APROBADO!$I$41</f>
        <v>303.79166666666669</v>
      </c>
      <c r="G20" s="164">
        <f t="shared" si="0"/>
        <v>55.915064102564102</v>
      </c>
      <c r="H20" s="165">
        <f>Asistencia!AN10</f>
        <v>140</v>
      </c>
      <c r="I20" s="201"/>
      <c r="J20" s="166"/>
      <c r="L20" s="25"/>
      <c r="X20"/>
    </row>
    <row r="21" spans="1:24" s="46" customFormat="1" ht="15.5" x14ac:dyDescent="0.35">
      <c r="A21" s="30"/>
      <c r="B21" s="30"/>
      <c r="C21" s="167" t="s">
        <v>16</v>
      </c>
      <c r="D21" s="168">
        <f>APROBADO!D21</f>
        <v>1</v>
      </c>
      <c r="E21" s="169">
        <f>APROBADO!$I$40</f>
        <v>1150</v>
      </c>
      <c r="F21" s="169"/>
      <c r="G21" s="164">
        <f t="shared" si="0"/>
        <v>44.230769230769234</v>
      </c>
      <c r="H21" s="165">
        <f>Asistencia!AN12</f>
        <v>119.99999999999999</v>
      </c>
      <c r="I21" s="201"/>
      <c r="J21" s="166"/>
      <c r="L21" s="25"/>
      <c r="X21"/>
    </row>
    <row r="22" spans="1:24" s="46" customFormat="1" ht="15.5" x14ac:dyDescent="0.35">
      <c r="A22" s="30"/>
      <c r="B22" s="30"/>
      <c r="C22" s="167" t="s">
        <v>17</v>
      </c>
      <c r="D22" s="162">
        <f>APROBADO!D22</f>
        <v>3</v>
      </c>
      <c r="E22" s="163">
        <f>APROBADO!$I$40</f>
        <v>1150</v>
      </c>
      <c r="F22" s="163">
        <f>APROBADO!$I$41</f>
        <v>303.79166666666669</v>
      </c>
      <c r="G22" s="164">
        <f t="shared" si="0"/>
        <v>55.915064102564102</v>
      </c>
      <c r="H22" s="165">
        <f>Asistencia!AN16</f>
        <v>420</v>
      </c>
      <c r="I22" s="201"/>
      <c r="J22" s="166"/>
      <c r="L22" s="25"/>
      <c r="X22"/>
    </row>
    <row r="23" spans="1:24" s="46" customFormat="1" ht="15.5" x14ac:dyDescent="0.35">
      <c r="A23" s="30"/>
      <c r="B23" s="30"/>
      <c r="C23" s="179" t="s">
        <v>28</v>
      </c>
      <c r="D23" s="180">
        <f>APROBADO!D23</f>
        <v>1</v>
      </c>
      <c r="E23" s="181">
        <f>APROBADO!$I$40</f>
        <v>1150</v>
      </c>
      <c r="F23" s="181"/>
      <c r="G23" s="182">
        <f t="shared" si="0"/>
        <v>44.230769230769234</v>
      </c>
      <c r="H23" s="183">
        <f>Asistencia!AN18</f>
        <v>119.99999999999999</v>
      </c>
      <c r="I23" s="202"/>
      <c r="J23" s="184"/>
      <c r="L23" s="25"/>
      <c r="X23"/>
    </row>
    <row r="24" spans="1:24" s="46" customFormat="1" ht="15.5" x14ac:dyDescent="0.35">
      <c r="A24" s="30"/>
      <c r="B24" s="30"/>
      <c r="C24" s="187" t="s">
        <v>25</v>
      </c>
      <c r="D24" s="188">
        <f>SUM(D18:D23)</f>
        <v>8</v>
      </c>
      <c r="E24" s="170"/>
      <c r="F24" s="170"/>
      <c r="G24" s="170"/>
      <c r="H24" s="170"/>
      <c r="I24" s="171"/>
      <c r="J24" s="172"/>
      <c r="L24" s="25"/>
      <c r="X24"/>
    </row>
    <row r="25" spans="1:24" s="46" customFormat="1" ht="36" x14ac:dyDescent="0.35">
      <c r="A25" s="30"/>
      <c r="B25" s="30"/>
      <c r="C25" s="185" t="s">
        <v>149</v>
      </c>
      <c r="D25" s="186"/>
      <c r="E25" s="186"/>
      <c r="F25" s="157" t="s">
        <v>145</v>
      </c>
      <c r="G25" s="156"/>
      <c r="H25" s="156"/>
      <c r="I25" s="156"/>
      <c r="J25" s="158" t="s">
        <v>146</v>
      </c>
      <c r="K25" s="25"/>
      <c r="L25" s="25"/>
      <c r="M25" s="48"/>
      <c r="N25" s="48"/>
      <c r="X25"/>
    </row>
    <row r="26" spans="1:24" s="46" customFormat="1" ht="15.5" x14ac:dyDescent="0.35">
      <c r="A26" s="30"/>
      <c r="B26" s="30"/>
      <c r="C26" s="25"/>
      <c r="D26" s="25"/>
      <c r="E26" s="25"/>
      <c r="F26" s="26"/>
      <c r="G26" s="26"/>
      <c r="H26" s="26"/>
      <c r="I26" s="26"/>
      <c r="J26" s="25"/>
      <c r="K26" s="25"/>
      <c r="L26" s="25"/>
      <c r="M26" s="48"/>
      <c r="N26" s="48"/>
      <c r="X26"/>
    </row>
    <row r="27" spans="1:24" s="46" customFormat="1" ht="15.5" x14ac:dyDescent="0.35">
      <c r="A27" s="30"/>
      <c r="B27" s="97" t="str">
        <f>"2.2  DETALLE A FACTURAR : "&amp;D10</f>
        <v>2.2  DETALLE A FACTURAR : MAYO</v>
      </c>
      <c r="C27" s="98"/>
      <c r="D27" s="98"/>
      <c r="E27" s="98"/>
      <c r="F27" s="26"/>
      <c r="G27" s="26"/>
      <c r="H27" s="26"/>
      <c r="I27" s="26"/>
      <c r="J27" s="25"/>
      <c r="K27" s="25"/>
      <c r="L27" s="25"/>
      <c r="M27" s="48"/>
      <c r="N27" s="48"/>
      <c r="X27"/>
    </row>
    <row r="28" spans="1:24" s="46" customFormat="1" ht="15.65" customHeight="1" x14ac:dyDescent="0.35">
      <c r="A28" s="30"/>
      <c r="B28" s="30"/>
      <c r="C28" s="30"/>
      <c r="D28" s="30"/>
      <c r="E28" s="30"/>
      <c r="F28" s="30"/>
      <c r="G28" s="30"/>
      <c r="H28" s="25"/>
      <c r="I28" s="25"/>
      <c r="J28" s="25"/>
      <c r="K28" s="25"/>
      <c r="L28" s="25"/>
      <c r="M28" s="48"/>
      <c r="N28" s="48"/>
      <c r="X28"/>
    </row>
    <row r="29" spans="1:24" s="46" customFormat="1" ht="15.65" customHeight="1" x14ac:dyDescent="0.35">
      <c r="A29" s="30"/>
      <c r="B29" s="30"/>
      <c r="C29" s="30"/>
      <c r="D29" s="203" t="s">
        <v>36</v>
      </c>
      <c r="E29" s="203"/>
      <c r="F29" s="203"/>
      <c r="G29" s="30"/>
      <c r="H29" s="25"/>
      <c r="I29" s="25"/>
      <c r="J29" s="25"/>
      <c r="K29" s="25"/>
      <c r="L29" s="25"/>
      <c r="M29" s="48"/>
      <c r="N29" s="48"/>
      <c r="X29"/>
    </row>
    <row r="30" spans="1:24" s="46" customFormat="1" ht="31.5" x14ac:dyDescent="0.35">
      <c r="A30" s="30"/>
      <c r="B30" s="30"/>
      <c r="C30" s="108" t="s">
        <v>7</v>
      </c>
      <c r="D30" s="113" t="s">
        <v>30</v>
      </c>
      <c r="E30" s="113" t="s">
        <v>31</v>
      </c>
      <c r="F30" s="113" t="s">
        <v>128</v>
      </c>
      <c r="G30" s="108" t="s">
        <v>144</v>
      </c>
      <c r="H30" s="108" t="s">
        <v>123</v>
      </c>
      <c r="I30" s="108" t="s">
        <v>6</v>
      </c>
      <c r="J30" s="108" t="s">
        <v>131</v>
      </c>
      <c r="K30" s="108" t="s">
        <v>124</v>
      </c>
      <c r="L30" s="108" t="s">
        <v>125</v>
      </c>
      <c r="M30" s="108" t="s">
        <v>126</v>
      </c>
      <c r="N30" s="48"/>
      <c r="X30"/>
    </row>
    <row r="31" spans="1:24" s="46" customFormat="1" ht="15.5" x14ac:dyDescent="0.35">
      <c r="A31" s="30"/>
      <c r="B31" s="30"/>
      <c r="C31" s="111" t="s">
        <v>9</v>
      </c>
      <c r="D31" s="109">
        <f>Asistencia!E6</f>
        <v>23</v>
      </c>
      <c r="E31" s="109">
        <f>Asistencia!F6</f>
        <v>0</v>
      </c>
      <c r="F31" s="109">
        <f>SUM(D31:E31)</f>
        <v>23</v>
      </c>
      <c r="G31" s="102">
        <f t="shared" ref="G31:G36" si="1">(D31+E31*2)*G18</f>
        <v>1286.0464743589744</v>
      </c>
      <c r="H31" s="102">
        <f t="shared" ref="H31:H36" si="2">$H$37/$D$37*D31</f>
        <v>168.29268292682929</v>
      </c>
      <c r="I31" s="102">
        <f t="shared" ref="I31:I36" si="3">H18</f>
        <v>132.69230769230768</v>
      </c>
      <c r="J31" s="102">
        <f t="shared" ref="J31:J36" si="4">J18*D18</f>
        <v>0</v>
      </c>
      <c r="K31" s="106">
        <f>SUM(G31:J31)</f>
        <v>1587.0314649781112</v>
      </c>
      <c r="L31" s="106">
        <f>K31*0.1</f>
        <v>158.70314649781113</v>
      </c>
      <c r="M31" s="107">
        <f>SUM(K31:L31)</f>
        <v>1745.7346114759223</v>
      </c>
      <c r="N31" s="48"/>
      <c r="X31"/>
    </row>
    <row r="32" spans="1:24" s="46" customFormat="1" ht="15.5" x14ac:dyDescent="0.35">
      <c r="A32" s="30"/>
      <c r="B32" s="30"/>
      <c r="C32" s="112" t="s">
        <v>12</v>
      </c>
      <c r="D32" s="110">
        <f>Asistencia!E8</f>
        <v>26</v>
      </c>
      <c r="E32" s="110">
        <f>Asistencia!F8</f>
        <v>0</v>
      </c>
      <c r="F32" s="110">
        <f t="shared" ref="F32:F36" si="5">SUM(D32:E32)</f>
        <v>26</v>
      </c>
      <c r="G32" s="102">
        <f t="shared" si="1"/>
        <v>1150</v>
      </c>
      <c r="H32" s="102">
        <f t="shared" si="2"/>
        <v>190.2439024390244</v>
      </c>
      <c r="I32" s="102">
        <f t="shared" si="3"/>
        <v>140</v>
      </c>
      <c r="J32" s="102">
        <f t="shared" si="4"/>
        <v>0</v>
      </c>
      <c r="K32" s="106">
        <f t="shared" ref="K32:K36" si="6">SUM(G32:J32)</f>
        <v>1480.2439024390244</v>
      </c>
      <c r="L32" s="106">
        <f t="shared" ref="L32:L36" si="7">K32*0.1</f>
        <v>148.02439024390245</v>
      </c>
      <c r="M32" s="107">
        <f t="shared" ref="M32:M36" si="8">SUM(K32:L32)</f>
        <v>1628.2682926829268</v>
      </c>
      <c r="N32" s="48"/>
      <c r="X32"/>
    </row>
    <row r="33" spans="1:24" s="46" customFormat="1" ht="15.5" x14ac:dyDescent="0.35">
      <c r="A33" s="30"/>
      <c r="B33" s="30"/>
      <c r="C33" s="112" t="s">
        <v>14</v>
      </c>
      <c r="D33" s="110">
        <f>Asistencia!E10</f>
        <v>26</v>
      </c>
      <c r="E33" s="110">
        <f>Asistencia!F10</f>
        <v>0</v>
      </c>
      <c r="F33" s="110">
        <f t="shared" si="5"/>
        <v>26</v>
      </c>
      <c r="G33" s="102">
        <f t="shared" si="1"/>
        <v>1453.7916666666667</v>
      </c>
      <c r="H33" s="102">
        <f t="shared" si="2"/>
        <v>190.2439024390244</v>
      </c>
      <c r="I33" s="102">
        <f t="shared" si="3"/>
        <v>140</v>
      </c>
      <c r="J33" s="102">
        <f t="shared" si="4"/>
        <v>0</v>
      </c>
      <c r="K33" s="106">
        <f t="shared" si="6"/>
        <v>1784.0355691056911</v>
      </c>
      <c r="L33" s="106">
        <f t="shared" si="7"/>
        <v>178.40355691056914</v>
      </c>
      <c r="M33" s="107">
        <f t="shared" si="8"/>
        <v>1962.4391260162602</v>
      </c>
      <c r="N33" s="48"/>
      <c r="X33"/>
    </row>
    <row r="34" spans="1:24" s="46" customFormat="1" ht="15.5" x14ac:dyDescent="0.35">
      <c r="A34" s="30"/>
      <c r="B34" s="30"/>
      <c r="C34" s="112" t="s">
        <v>16</v>
      </c>
      <c r="D34" s="110">
        <f>Asistencia!E12</f>
        <v>26</v>
      </c>
      <c r="E34" s="110">
        <f>Asistencia!F12</f>
        <v>0</v>
      </c>
      <c r="F34" s="110">
        <f t="shared" si="5"/>
        <v>26</v>
      </c>
      <c r="G34" s="102">
        <f t="shared" si="1"/>
        <v>1150</v>
      </c>
      <c r="H34" s="102">
        <f t="shared" si="2"/>
        <v>190.2439024390244</v>
      </c>
      <c r="I34" s="102">
        <f t="shared" si="3"/>
        <v>119.99999999999999</v>
      </c>
      <c r="J34" s="102">
        <f t="shared" si="4"/>
        <v>0</v>
      </c>
      <c r="K34" s="106">
        <f t="shared" si="6"/>
        <v>1460.2439024390244</v>
      </c>
      <c r="L34" s="106">
        <f t="shared" si="7"/>
        <v>146.02439024390245</v>
      </c>
      <c r="M34" s="107">
        <f t="shared" si="8"/>
        <v>1606.2682926829268</v>
      </c>
      <c r="N34" s="48"/>
      <c r="X34"/>
    </row>
    <row r="35" spans="1:24" s="46" customFormat="1" ht="15.5" x14ac:dyDescent="0.35">
      <c r="A35" s="30"/>
      <c r="B35" s="30"/>
      <c r="C35" s="112" t="s">
        <v>17</v>
      </c>
      <c r="D35" s="110">
        <f>Asistencia!E16</f>
        <v>78</v>
      </c>
      <c r="E35" s="110">
        <f>Asistencia!F16</f>
        <v>0</v>
      </c>
      <c r="F35" s="110">
        <f t="shared" si="5"/>
        <v>78</v>
      </c>
      <c r="G35" s="102">
        <f t="shared" si="1"/>
        <v>4361.375</v>
      </c>
      <c r="H35" s="102">
        <f t="shared" si="2"/>
        <v>570.73170731707319</v>
      </c>
      <c r="I35" s="102">
        <f t="shared" si="3"/>
        <v>420</v>
      </c>
      <c r="J35" s="102">
        <f t="shared" si="4"/>
        <v>0</v>
      </c>
      <c r="K35" s="106">
        <f t="shared" si="6"/>
        <v>5352.1067073170734</v>
      </c>
      <c r="L35" s="106">
        <f t="shared" si="7"/>
        <v>535.21067073170741</v>
      </c>
      <c r="M35" s="107">
        <f t="shared" si="8"/>
        <v>5887.3173780487805</v>
      </c>
      <c r="N35" s="48"/>
      <c r="X35"/>
    </row>
    <row r="36" spans="1:24" s="46" customFormat="1" ht="15.5" x14ac:dyDescent="0.35">
      <c r="A36" s="30"/>
      <c r="B36" s="30"/>
      <c r="C36" s="112" t="s">
        <v>28</v>
      </c>
      <c r="D36" s="110">
        <f>Asistencia!E18</f>
        <v>26</v>
      </c>
      <c r="E36" s="110">
        <f>Asistencia!F18</f>
        <v>0</v>
      </c>
      <c r="F36" s="110">
        <f t="shared" si="5"/>
        <v>26</v>
      </c>
      <c r="G36" s="102">
        <f t="shared" si="1"/>
        <v>1150</v>
      </c>
      <c r="H36" s="102">
        <f t="shared" si="2"/>
        <v>190.2439024390244</v>
      </c>
      <c r="I36" s="102">
        <f t="shared" si="3"/>
        <v>119.99999999999999</v>
      </c>
      <c r="J36" s="102">
        <f t="shared" si="4"/>
        <v>0</v>
      </c>
      <c r="K36" s="106">
        <f t="shared" si="6"/>
        <v>1460.2439024390244</v>
      </c>
      <c r="L36" s="106">
        <f t="shared" si="7"/>
        <v>146.02439024390245</v>
      </c>
      <c r="M36" s="107">
        <f t="shared" si="8"/>
        <v>1606.2682926829268</v>
      </c>
      <c r="N36" s="48"/>
      <c r="X36"/>
    </row>
    <row r="37" spans="1:24" s="46" customFormat="1" ht="18.5" x14ac:dyDescent="0.35">
      <c r="A37" s="30"/>
      <c r="B37" s="30"/>
      <c r="C37" s="103" t="s">
        <v>25</v>
      </c>
      <c r="D37" s="104">
        <f>SUM(D31:D36)</f>
        <v>205</v>
      </c>
      <c r="E37" s="104">
        <f>SUM(E31:E36)</f>
        <v>0</v>
      </c>
      <c r="F37" s="104">
        <f>SUM(F31:F36)</f>
        <v>205</v>
      </c>
      <c r="G37" s="105">
        <f>SUM(G31:G36)</f>
        <v>10551.213141025641</v>
      </c>
      <c r="H37" s="105">
        <f>I18</f>
        <v>1500</v>
      </c>
      <c r="I37" s="105">
        <f>SUM(I31:I36)</f>
        <v>1072.6923076923076</v>
      </c>
      <c r="J37" s="105">
        <f>SUM(J31:J36)</f>
        <v>0</v>
      </c>
      <c r="K37" s="105">
        <f>SUM(K31:K36)</f>
        <v>13123.905448717947</v>
      </c>
      <c r="L37" s="105">
        <f>SUM(L31:L36)</f>
        <v>1312.3905448717951</v>
      </c>
      <c r="M37" s="134">
        <f>SUM(M31:M36)</f>
        <v>14436.295993589743</v>
      </c>
      <c r="N37" s="48"/>
      <c r="X37"/>
    </row>
    <row r="38" spans="1:24" x14ac:dyDescent="0.35">
      <c r="E38" s="90"/>
      <c r="F38" s="90"/>
      <c r="G38" s="90"/>
      <c r="H38" s="90"/>
      <c r="I38" s="90"/>
      <c r="J38" s="90"/>
      <c r="K38" s="90"/>
      <c r="L38" s="92"/>
      <c r="O38" s="25"/>
      <c r="P38" s="25"/>
      <c r="Q38" s="25"/>
      <c r="R38" s="25"/>
      <c r="S38" s="25"/>
      <c r="T38" s="25"/>
      <c r="U38" s="25"/>
      <c r="V38" s="25"/>
      <c r="W38" s="25"/>
    </row>
    <row r="39" spans="1:24" x14ac:dyDescent="0.35">
      <c r="E39" s="90"/>
      <c r="F39" s="90"/>
      <c r="G39" s="90"/>
      <c r="H39" s="90"/>
      <c r="I39" s="90"/>
      <c r="J39" s="90"/>
      <c r="K39" s="90"/>
      <c r="L39" s="92"/>
      <c r="O39" s="25"/>
      <c r="P39" s="25"/>
      <c r="Q39" s="25"/>
      <c r="R39" s="25"/>
      <c r="S39" s="25"/>
      <c r="T39" s="25"/>
      <c r="U39" s="25"/>
      <c r="V39" s="25"/>
      <c r="W39" s="25"/>
    </row>
    <row r="40" spans="1:24" ht="15.5" x14ac:dyDescent="0.35">
      <c r="A40" s="30" t="s">
        <v>104</v>
      </c>
      <c r="B40" s="30"/>
      <c r="D40" s="90"/>
      <c r="E40" s="90"/>
      <c r="F40" s="90"/>
      <c r="G40" s="90"/>
      <c r="H40" s="90"/>
      <c r="I40" s="90"/>
      <c r="O40" s="25"/>
      <c r="P40" s="25"/>
      <c r="Q40" s="25"/>
      <c r="R40" s="25"/>
      <c r="S40" s="25"/>
      <c r="T40" s="25"/>
      <c r="U40" s="25"/>
      <c r="V40" s="25"/>
      <c r="W40" s="25"/>
    </row>
    <row r="41" spans="1:24" x14ac:dyDescent="0.35">
      <c r="C41" s="25" t="s">
        <v>105</v>
      </c>
      <c r="D41" s="90"/>
      <c r="E41" s="90"/>
      <c r="F41" s="90"/>
      <c r="G41" s="90"/>
      <c r="H41" s="90"/>
      <c r="I41" s="90"/>
      <c r="O41" s="25"/>
      <c r="P41" s="25"/>
      <c r="Q41" s="25"/>
      <c r="R41" s="25"/>
      <c r="S41" s="25"/>
      <c r="T41" s="25"/>
      <c r="U41" s="25"/>
      <c r="V41" s="25"/>
      <c r="W41" s="25"/>
    </row>
    <row r="42" spans="1:24" x14ac:dyDescent="0.35">
      <c r="C42" s="25" t="s">
        <v>106</v>
      </c>
      <c r="D42" s="90"/>
      <c r="E42" s="90"/>
      <c r="F42" s="90"/>
      <c r="G42" s="90"/>
      <c r="H42" s="90"/>
      <c r="I42" s="90"/>
      <c r="O42" s="25"/>
      <c r="P42" s="25"/>
      <c r="Q42" s="25"/>
      <c r="R42" s="25"/>
      <c r="S42" s="25"/>
      <c r="T42" s="25"/>
      <c r="U42" s="25"/>
      <c r="V42" s="25"/>
      <c r="W42" s="25"/>
    </row>
    <row r="43" spans="1:24" x14ac:dyDescent="0.35">
      <c r="D43" s="90"/>
      <c r="E43" s="90"/>
      <c r="F43" s="90"/>
      <c r="G43" s="90"/>
      <c r="H43" s="90"/>
      <c r="I43" s="90"/>
      <c r="O43" s="25"/>
      <c r="P43" s="25"/>
      <c r="Q43" s="25"/>
      <c r="R43" s="25"/>
      <c r="S43" s="25"/>
      <c r="T43" s="25"/>
      <c r="U43" s="25"/>
      <c r="V43" s="25"/>
      <c r="W43" s="25"/>
    </row>
    <row r="44" spans="1:24" x14ac:dyDescent="0.35">
      <c r="D44" s="90"/>
      <c r="E44" s="90"/>
      <c r="F44" s="90"/>
      <c r="G44" s="90"/>
      <c r="H44" s="90"/>
      <c r="I44" s="90"/>
      <c r="O44" s="25"/>
      <c r="P44" s="25"/>
      <c r="Q44" s="25"/>
      <c r="R44" s="25"/>
      <c r="S44" s="25"/>
      <c r="T44" s="25"/>
      <c r="U44" s="25"/>
      <c r="V44" s="25"/>
      <c r="W44" s="25"/>
    </row>
    <row r="45" spans="1:24" x14ac:dyDescent="0.35">
      <c r="D45" s="90"/>
      <c r="O45" s="25"/>
      <c r="P45" s="25"/>
      <c r="Q45" s="25"/>
      <c r="R45" s="25"/>
      <c r="S45" s="25"/>
      <c r="T45" s="25"/>
      <c r="U45" s="25"/>
      <c r="V45" s="25"/>
      <c r="W45" s="25"/>
    </row>
    <row r="46" spans="1:24" x14ac:dyDescent="0.35">
      <c r="D46" s="90"/>
      <c r="O46" s="25"/>
      <c r="P46" s="25"/>
      <c r="Q46" s="25"/>
      <c r="R46" s="25"/>
      <c r="S46" s="25"/>
      <c r="T46" s="25"/>
      <c r="U46" s="25"/>
      <c r="V46" s="25"/>
      <c r="W46" s="25"/>
    </row>
    <row r="47" spans="1:24" x14ac:dyDescent="0.35">
      <c r="D47" s="90"/>
      <c r="O47" s="25"/>
      <c r="P47" s="25"/>
      <c r="Q47" s="25"/>
      <c r="R47" s="25"/>
      <c r="S47" s="25"/>
      <c r="T47" s="25"/>
      <c r="U47" s="25"/>
      <c r="V47" s="25"/>
      <c r="W47" s="25"/>
    </row>
    <row r="48" spans="1:24" x14ac:dyDescent="0.35">
      <c r="O48" s="25"/>
      <c r="P48" s="25"/>
      <c r="Q48" s="25"/>
      <c r="R48" s="25"/>
      <c r="S48" s="25"/>
      <c r="T48" s="25"/>
      <c r="U48" s="25"/>
      <c r="V48" s="25"/>
      <c r="W48" s="25"/>
    </row>
    <row r="49" spans="15:23" x14ac:dyDescent="0.35">
      <c r="O49" s="25"/>
      <c r="P49" s="25"/>
      <c r="Q49" s="25"/>
      <c r="R49" s="25"/>
      <c r="S49" s="25"/>
      <c r="T49" s="25"/>
      <c r="U49" s="25"/>
      <c r="V49" s="25"/>
      <c r="W49" s="25"/>
    </row>
    <row r="50" spans="15:23" x14ac:dyDescent="0.35">
      <c r="O50" s="25"/>
      <c r="P50" s="25"/>
      <c r="Q50" s="25"/>
      <c r="R50" s="25"/>
      <c r="S50" s="25"/>
      <c r="T50" s="25"/>
      <c r="U50" s="25"/>
      <c r="V50" s="25"/>
      <c r="W50" s="25"/>
    </row>
    <row r="51" spans="15:23" x14ac:dyDescent="0.35">
      <c r="O51" s="25"/>
      <c r="P51" s="25"/>
      <c r="Q51" s="25"/>
      <c r="R51" s="25"/>
      <c r="S51" s="25"/>
      <c r="T51" s="25"/>
      <c r="U51" s="25"/>
      <c r="V51" s="25"/>
      <c r="W51" s="25"/>
    </row>
    <row r="52" spans="15:23" x14ac:dyDescent="0.35">
      <c r="O52" s="25"/>
      <c r="P52" s="25"/>
      <c r="Q52" s="25"/>
      <c r="R52" s="25"/>
      <c r="S52" s="25"/>
      <c r="T52" s="25"/>
      <c r="U52" s="25"/>
      <c r="V52" s="25"/>
      <c r="W52" s="25"/>
    </row>
    <row r="53" spans="15:23" x14ac:dyDescent="0.35">
      <c r="O53" s="25"/>
      <c r="P53" s="25"/>
      <c r="Q53" s="25"/>
      <c r="R53" s="25"/>
      <c r="S53" s="25"/>
      <c r="T53" s="25"/>
      <c r="U53" s="25"/>
      <c r="V53" s="25"/>
      <c r="W53" s="25"/>
    </row>
    <row r="54" spans="15:23" x14ac:dyDescent="0.35">
      <c r="O54" s="25"/>
      <c r="P54" s="25"/>
      <c r="Q54" s="25"/>
      <c r="R54" s="25"/>
      <c r="S54" s="25"/>
      <c r="T54" s="25"/>
      <c r="U54" s="25"/>
      <c r="V54" s="25"/>
      <c r="W54" s="25"/>
    </row>
    <row r="55" spans="15:23" x14ac:dyDescent="0.35">
      <c r="O55" s="25"/>
      <c r="P55" s="25"/>
      <c r="Q55" s="25"/>
      <c r="R55" s="25"/>
      <c r="S55" s="25"/>
      <c r="T55" s="25"/>
      <c r="U55" s="25"/>
      <c r="V55" s="25"/>
      <c r="W55" s="25"/>
    </row>
    <row r="56" spans="15:23" x14ac:dyDescent="0.35">
      <c r="O56" s="25"/>
      <c r="P56" s="25"/>
      <c r="Q56" s="25"/>
      <c r="R56" s="25"/>
      <c r="S56" s="25"/>
      <c r="T56" s="25"/>
      <c r="U56" s="25"/>
      <c r="V56" s="25"/>
      <c r="W56" s="25"/>
    </row>
    <row r="57" spans="15:23" x14ac:dyDescent="0.35">
      <c r="O57" s="25"/>
      <c r="P57" s="25"/>
      <c r="Q57" s="25"/>
      <c r="R57" s="25"/>
      <c r="S57" s="25"/>
      <c r="T57" s="25"/>
      <c r="U57" s="25"/>
      <c r="V57" s="25"/>
      <c r="W57" s="25"/>
    </row>
    <row r="58" spans="15:23" x14ac:dyDescent="0.35">
      <c r="O58" s="25"/>
      <c r="P58" s="25"/>
      <c r="Q58" s="25"/>
      <c r="R58" s="25"/>
      <c r="S58" s="25"/>
      <c r="T58" s="25"/>
      <c r="U58" s="25"/>
      <c r="V58" s="25"/>
      <c r="W58" s="25"/>
    </row>
    <row r="59" spans="15:23" x14ac:dyDescent="0.35">
      <c r="O59" s="25"/>
      <c r="P59" s="25"/>
      <c r="Q59" s="25"/>
      <c r="R59" s="25"/>
      <c r="S59" s="25"/>
      <c r="T59" s="25"/>
      <c r="U59" s="25"/>
      <c r="V59" s="25"/>
      <c r="W59" s="25"/>
    </row>
    <row r="60" spans="15:23" x14ac:dyDescent="0.35">
      <c r="O60" s="25"/>
      <c r="P60" s="25"/>
      <c r="Q60" s="25"/>
      <c r="R60" s="25"/>
      <c r="S60" s="25"/>
      <c r="T60" s="25"/>
      <c r="U60" s="25"/>
      <c r="V60" s="25"/>
      <c r="W60" s="25"/>
    </row>
    <row r="61" spans="15:23" x14ac:dyDescent="0.35">
      <c r="O61" s="25"/>
      <c r="P61" s="25"/>
      <c r="Q61" s="25"/>
      <c r="R61" s="25"/>
      <c r="S61" s="25"/>
      <c r="T61" s="25"/>
      <c r="U61" s="25"/>
      <c r="V61" s="25"/>
      <c r="W61" s="25"/>
    </row>
    <row r="62" spans="15:23" x14ac:dyDescent="0.35">
      <c r="O62" s="25"/>
      <c r="P62" s="25"/>
      <c r="Q62" s="25"/>
      <c r="R62" s="25"/>
      <c r="S62" s="25"/>
      <c r="T62" s="25"/>
      <c r="U62" s="25"/>
      <c r="V62" s="25"/>
      <c r="W62" s="25"/>
    </row>
    <row r="63" spans="15:23" x14ac:dyDescent="0.35">
      <c r="O63" s="25"/>
      <c r="P63" s="25"/>
      <c r="Q63" s="25"/>
      <c r="R63" s="25"/>
      <c r="S63" s="25"/>
      <c r="T63" s="25"/>
      <c r="U63" s="25"/>
      <c r="V63" s="25"/>
      <c r="W63" s="25"/>
    </row>
    <row r="64" spans="15:23" x14ac:dyDescent="0.35">
      <c r="O64" s="25"/>
      <c r="P64" s="25"/>
      <c r="Q64" s="25"/>
      <c r="R64" s="25"/>
      <c r="S64" s="25"/>
      <c r="T64" s="25"/>
      <c r="U64" s="25"/>
      <c r="V64" s="25"/>
      <c r="W64" s="25"/>
    </row>
    <row r="65" spans="15:23" x14ac:dyDescent="0.35">
      <c r="O65" s="25"/>
      <c r="P65" s="25"/>
      <c r="Q65" s="25"/>
      <c r="R65" s="25"/>
      <c r="S65" s="25"/>
      <c r="T65" s="25"/>
      <c r="U65" s="25"/>
      <c r="V65" s="25"/>
      <c r="W65" s="25"/>
    </row>
    <row r="66" spans="15:23" x14ac:dyDescent="0.35">
      <c r="O66" s="25"/>
      <c r="P66" s="25"/>
      <c r="Q66" s="25"/>
      <c r="R66" s="25"/>
      <c r="S66" s="25"/>
      <c r="T66" s="25"/>
      <c r="U66" s="25"/>
      <c r="V66" s="25"/>
      <c r="W66" s="25"/>
    </row>
    <row r="67" spans="15:23" x14ac:dyDescent="0.35">
      <c r="O67" s="25"/>
      <c r="P67" s="25"/>
      <c r="Q67" s="25"/>
      <c r="R67" s="25"/>
      <c r="S67" s="25"/>
      <c r="T67" s="25"/>
      <c r="U67" s="25"/>
      <c r="V67" s="25"/>
      <c r="W67" s="25"/>
    </row>
    <row r="68" spans="15:23" x14ac:dyDescent="0.35">
      <c r="O68" s="25"/>
      <c r="P68" s="25"/>
      <c r="Q68" s="25"/>
      <c r="R68" s="25"/>
      <c r="S68" s="25"/>
      <c r="T68" s="25"/>
      <c r="U68" s="25"/>
      <c r="V68" s="25"/>
      <c r="W68" s="25"/>
    </row>
    <row r="69" spans="15:23" x14ac:dyDescent="0.35">
      <c r="O69" s="25"/>
      <c r="P69" s="25"/>
      <c r="Q69" s="25"/>
      <c r="R69" s="25"/>
      <c r="S69" s="25"/>
      <c r="T69" s="25"/>
      <c r="U69" s="25"/>
      <c r="V69" s="25"/>
      <c r="W69" s="25"/>
    </row>
    <row r="70" spans="15:23" x14ac:dyDescent="0.35">
      <c r="O70" s="25"/>
      <c r="P70" s="25"/>
      <c r="Q70" s="25"/>
      <c r="R70" s="25"/>
      <c r="S70" s="25"/>
      <c r="T70" s="25"/>
      <c r="U70" s="25"/>
      <c r="V70" s="25"/>
      <c r="W70" s="25"/>
    </row>
    <row r="71" spans="15:23" x14ac:dyDescent="0.35">
      <c r="O71" s="25"/>
      <c r="P71" s="25"/>
      <c r="Q71" s="25"/>
      <c r="R71" s="25"/>
      <c r="S71" s="25"/>
      <c r="T71" s="25"/>
      <c r="U71" s="25"/>
      <c r="V71" s="25"/>
      <c r="W71" s="25"/>
    </row>
    <row r="72" spans="15:23" x14ac:dyDescent="0.35">
      <c r="O72" s="25"/>
      <c r="P72" s="25"/>
      <c r="Q72" s="25"/>
      <c r="R72" s="25"/>
      <c r="S72" s="25"/>
      <c r="T72" s="25"/>
      <c r="U72" s="25"/>
      <c r="V72" s="25"/>
      <c r="W72" s="25"/>
    </row>
    <row r="73" spans="15:23" x14ac:dyDescent="0.35">
      <c r="O73" s="25"/>
      <c r="P73" s="25"/>
      <c r="Q73" s="25"/>
      <c r="R73" s="25"/>
      <c r="S73" s="25"/>
      <c r="T73" s="25"/>
      <c r="U73" s="25"/>
      <c r="V73" s="25"/>
      <c r="W73" s="25"/>
    </row>
    <row r="74" spans="15:23" x14ac:dyDescent="0.35">
      <c r="O74" s="25"/>
      <c r="P74" s="25"/>
      <c r="Q74" s="25"/>
      <c r="R74" s="25"/>
      <c r="S74" s="25"/>
      <c r="T74" s="25"/>
      <c r="U74" s="25"/>
      <c r="V74" s="25"/>
      <c r="W74" s="25"/>
    </row>
    <row r="75" spans="15:23" x14ac:dyDescent="0.35">
      <c r="O75" s="25"/>
      <c r="P75" s="25"/>
      <c r="Q75" s="25"/>
      <c r="R75" s="25"/>
      <c r="S75" s="25"/>
      <c r="T75" s="25"/>
      <c r="U75" s="25"/>
      <c r="V75" s="25"/>
      <c r="W75" s="25"/>
    </row>
    <row r="76" spans="15:23" x14ac:dyDescent="0.35">
      <c r="O76" s="25"/>
      <c r="P76" s="25"/>
      <c r="Q76" s="25"/>
      <c r="R76" s="25"/>
      <c r="S76" s="25"/>
      <c r="T76" s="25"/>
      <c r="U76" s="25"/>
      <c r="V76" s="25"/>
      <c r="W76" s="25"/>
    </row>
    <row r="77" spans="15:23" x14ac:dyDescent="0.35">
      <c r="O77" s="25"/>
      <c r="P77" s="25"/>
      <c r="Q77" s="25"/>
      <c r="R77" s="25"/>
      <c r="S77" s="25"/>
      <c r="T77" s="25"/>
      <c r="U77" s="25"/>
      <c r="V77" s="25"/>
      <c r="W77" s="25"/>
    </row>
    <row r="78" spans="15:23" x14ac:dyDescent="0.35">
      <c r="O78" s="25"/>
      <c r="P78" s="25"/>
      <c r="Q78" s="25"/>
      <c r="R78" s="25"/>
      <c r="S78" s="25"/>
      <c r="T78" s="25"/>
      <c r="U78" s="25"/>
      <c r="V78" s="25"/>
      <c r="W78" s="25"/>
    </row>
    <row r="79" spans="15:23" x14ac:dyDescent="0.35">
      <c r="O79" s="25"/>
      <c r="P79" s="25"/>
      <c r="Q79" s="25"/>
      <c r="R79" s="25"/>
      <c r="S79" s="25"/>
      <c r="T79" s="25"/>
      <c r="U79" s="25"/>
      <c r="V79" s="25"/>
      <c r="W79" s="25"/>
    </row>
    <row r="80" spans="15:23" x14ac:dyDescent="0.35">
      <c r="O80" s="25"/>
      <c r="P80" s="25"/>
      <c r="Q80" s="25"/>
      <c r="R80" s="25"/>
      <c r="S80" s="25"/>
      <c r="T80" s="25"/>
      <c r="U80" s="25"/>
      <c r="V80" s="25"/>
      <c r="W80" s="25"/>
    </row>
    <row r="81" spans="15:23" x14ac:dyDescent="0.35">
      <c r="O81" s="25"/>
      <c r="P81" s="25"/>
      <c r="Q81" s="25"/>
      <c r="R81" s="25"/>
      <c r="S81" s="25"/>
      <c r="T81" s="25"/>
      <c r="U81" s="25"/>
      <c r="V81" s="25"/>
      <c r="W81" s="25"/>
    </row>
    <row r="82" spans="15:23" x14ac:dyDescent="0.35">
      <c r="O82" s="25"/>
      <c r="P82" s="25"/>
      <c r="Q82" s="25"/>
      <c r="R82" s="25"/>
      <c r="S82" s="25"/>
      <c r="T82" s="25"/>
      <c r="U82" s="25"/>
      <c r="V82" s="25"/>
      <c r="W82" s="25"/>
    </row>
    <row r="83" spans="15:23" x14ac:dyDescent="0.35">
      <c r="O83" s="25"/>
      <c r="P83" s="25"/>
      <c r="Q83" s="25"/>
      <c r="R83" s="25"/>
      <c r="S83" s="25"/>
      <c r="T83" s="25"/>
      <c r="U83" s="25"/>
      <c r="V83" s="25"/>
      <c r="W83" s="25"/>
    </row>
    <row r="84" spans="15:23" x14ac:dyDescent="0.35">
      <c r="O84" s="25"/>
      <c r="P84" s="25"/>
      <c r="Q84" s="25"/>
      <c r="R84" s="25"/>
      <c r="S84" s="25"/>
      <c r="T84" s="25"/>
      <c r="U84" s="25"/>
      <c r="V84" s="25"/>
      <c r="W84" s="25"/>
    </row>
    <row r="85" spans="15:23" x14ac:dyDescent="0.35">
      <c r="O85" s="25"/>
      <c r="P85" s="25"/>
      <c r="Q85" s="25"/>
      <c r="R85" s="25"/>
      <c r="S85" s="25"/>
      <c r="T85" s="25"/>
      <c r="U85" s="25"/>
      <c r="V85" s="25"/>
      <c r="W85" s="25"/>
    </row>
    <row r="86" spans="15:23" x14ac:dyDescent="0.35">
      <c r="O86" s="25"/>
      <c r="P86" s="25"/>
      <c r="Q86" s="25"/>
      <c r="R86" s="25"/>
      <c r="S86" s="25"/>
      <c r="T86" s="25"/>
      <c r="U86" s="25"/>
      <c r="V86" s="25"/>
      <c r="W86" s="25"/>
    </row>
    <row r="87" spans="15:23" x14ac:dyDescent="0.35">
      <c r="O87" s="25"/>
      <c r="P87" s="25"/>
      <c r="Q87" s="25"/>
      <c r="R87" s="25"/>
      <c r="S87" s="25"/>
      <c r="T87" s="25"/>
      <c r="U87" s="25"/>
      <c r="V87" s="25"/>
      <c r="W87" s="25"/>
    </row>
    <row r="88" spans="15:23" x14ac:dyDescent="0.35">
      <c r="O88" s="25"/>
      <c r="P88" s="25"/>
      <c r="Q88" s="25"/>
      <c r="R88" s="25"/>
      <c r="S88" s="25"/>
      <c r="T88" s="25"/>
      <c r="U88" s="25"/>
      <c r="V88" s="25"/>
      <c r="W88" s="25"/>
    </row>
    <row r="89" spans="15:23" x14ac:dyDescent="0.35">
      <c r="O89" s="25"/>
      <c r="P89" s="25"/>
      <c r="Q89" s="25"/>
      <c r="R89" s="25"/>
      <c r="S89" s="25"/>
      <c r="T89" s="25"/>
      <c r="U89" s="25"/>
      <c r="V89" s="25"/>
      <c r="W89" s="25"/>
    </row>
    <row r="90" spans="15:23" x14ac:dyDescent="0.35">
      <c r="O90" s="25"/>
      <c r="P90" s="25"/>
      <c r="Q90" s="25"/>
      <c r="R90" s="25"/>
      <c r="S90" s="25"/>
      <c r="T90" s="25"/>
      <c r="U90" s="25"/>
      <c r="V90" s="25"/>
      <c r="W90" s="25"/>
    </row>
    <row r="91" spans="15:23" x14ac:dyDescent="0.35">
      <c r="O91" s="25"/>
      <c r="P91" s="25"/>
      <c r="Q91" s="25"/>
      <c r="R91" s="25"/>
      <c r="S91" s="25"/>
      <c r="T91" s="25"/>
      <c r="U91" s="25"/>
      <c r="V91" s="25"/>
      <c r="W91" s="25"/>
    </row>
    <row r="92" spans="15:23" x14ac:dyDescent="0.35">
      <c r="O92" s="25"/>
      <c r="P92" s="25"/>
      <c r="Q92" s="25"/>
      <c r="R92" s="25"/>
      <c r="S92" s="25"/>
      <c r="T92" s="25"/>
      <c r="U92" s="25"/>
      <c r="V92" s="25"/>
      <c r="W92" s="25"/>
    </row>
    <row r="93" spans="15:23" x14ac:dyDescent="0.35">
      <c r="O93" s="25"/>
      <c r="P93" s="25"/>
      <c r="Q93" s="25"/>
      <c r="R93" s="25"/>
      <c r="S93" s="25"/>
      <c r="T93" s="25"/>
      <c r="U93" s="25"/>
      <c r="V93" s="25"/>
      <c r="W93" s="25"/>
    </row>
    <row r="94" spans="15:23" x14ac:dyDescent="0.35">
      <c r="O94" s="25"/>
      <c r="P94" s="25"/>
      <c r="Q94" s="25"/>
      <c r="R94" s="25"/>
      <c r="S94" s="25"/>
      <c r="T94" s="25"/>
      <c r="U94" s="25"/>
      <c r="V94" s="25"/>
      <c r="W94" s="25"/>
    </row>
    <row r="95" spans="15:23" x14ac:dyDescent="0.35">
      <c r="O95" s="25"/>
      <c r="P95" s="25"/>
      <c r="Q95" s="25"/>
      <c r="R95" s="25"/>
      <c r="S95" s="25"/>
      <c r="T95" s="25"/>
      <c r="U95" s="25"/>
      <c r="V95" s="25"/>
      <c r="W95" s="25"/>
    </row>
    <row r="96" spans="15:23" x14ac:dyDescent="0.35">
      <c r="O96" s="25"/>
      <c r="P96" s="25"/>
      <c r="Q96" s="25"/>
      <c r="R96" s="25"/>
      <c r="S96" s="25"/>
      <c r="T96" s="25"/>
      <c r="U96" s="25"/>
      <c r="V96" s="25"/>
      <c r="W96" s="25"/>
    </row>
    <row r="97" spans="15:23" x14ac:dyDescent="0.35">
      <c r="O97" s="25"/>
      <c r="P97" s="25"/>
      <c r="Q97" s="25"/>
      <c r="R97" s="25"/>
      <c r="S97" s="25"/>
      <c r="T97" s="25"/>
      <c r="U97" s="25"/>
      <c r="V97" s="25"/>
      <c r="W97" s="25"/>
    </row>
    <row r="98" spans="15:23" x14ac:dyDescent="0.35">
      <c r="O98" s="25"/>
      <c r="P98" s="25"/>
      <c r="Q98" s="25"/>
      <c r="R98" s="25"/>
      <c r="S98" s="25"/>
      <c r="T98" s="25"/>
      <c r="U98" s="25"/>
      <c r="V98" s="25"/>
      <c r="W98" s="25"/>
    </row>
    <row r="99" spans="15:23" x14ac:dyDescent="0.35">
      <c r="O99" s="25"/>
      <c r="P99" s="25"/>
      <c r="Q99" s="25"/>
      <c r="R99" s="25"/>
      <c r="S99" s="25"/>
      <c r="T99" s="25"/>
      <c r="U99" s="25"/>
      <c r="V99" s="25"/>
      <c r="W99" s="25"/>
    </row>
    <row r="100" spans="15:23" x14ac:dyDescent="0.35">
      <c r="O100" s="25"/>
      <c r="P100" s="25"/>
      <c r="Q100" s="25"/>
      <c r="R100" s="25"/>
      <c r="S100" s="25"/>
      <c r="T100" s="25"/>
      <c r="U100" s="25"/>
      <c r="V100" s="25"/>
      <c r="W100" s="25"/>
    </row>
    <row r="101" spans="15:23" x14ac:dyDescent="0.35">
      <c r="O101" s="25"/>
      <c r="P101" s="25"/>
      <c r="Q101" s="25"/>
      <c r="R101" s="25"/>
      <c r="S101" s="25"/>
      <c r="T101" s="25"/>
      <c r="U101" s="25"/>
      <c r="V101" s="25"/>
      <c r="W101" s="25"/>
    </row>
    <row r="102" spans="15:23" x14ac:dyDescent="0.35">
      <c r="O102" s="25"/>
      <c r="P102" s="25"/>
      <c r="Q102" s="25"/>
      <c r="R102" s="25"/>
      <c r="S102" s="25"/>
      <c r="T102" s="25"/>
      <c r="U102" s="25"/>
      <c r="V102" s="25"/>
      <c r="W102" s="25"/>
    </row>
    <row r="103" spans="15:23" x14ac:dyDescent="0.35">
      <c r="O103" s="25"/>
      <c r="P103" s="25"/>
      <c r="Q103" s="25"/>
      <c r="R103" s="25"/>
      <c r="S103" s="25"/>
      <c r="T103" s="25"/>
      <c r="U103" s="25"/>
      <c r="V103" s="25"/>
      <c r="W103" s="25"/>
    </row>
    <row r="104" spans="15:23" x14ac:dyDescent="0.35">
      <c r="O104" s="25"/>
      <c r="P104" s="25"/>
      <c r="Q104" s="25"/>
      <c r="R104" s="25"/>
      <c r="S104" s="25"/>
      <c r="T104" s="25"/>
      <c r="U104" s="25"/>
      <c r="V104" s="25"/>
      <c r="W104" s="25"/>
    </row>
    <row r="105" spans="15:23" x14ac:dyDescent="0.35">
      <c r="O105" s="25"/>
      <c r="P105" s="25"/>
      <c r="Q105" s="25"/>
      <c r="R105" s="25"/>
      <c r="S105" s="25"/>
      <c r="T105" s="25"/>
      <c r="U105" s="25"/>
      <c r="V105" s="25"/>
      <c r="W105" s="25"/>
    </row>
    <row r="106" spans="15:23" x14ac:dyDescent="0.35">
      <c r="O106" s="25"/>
      <c r="P106" s="25"/>
      <c r="Q106" s="25"/>
      <c r="R106" s="25"/>
      <c r="S106" s="25"/>
      <c r="T106" s="25"/>
      <c r="U106" s="25"/>
      <c r="V106" s="25"/>
      <c r="W106" s="25"/>
    </row>
    <row r="107" spans="15:23" x14ac:dyDescent="0.35">
      <c r="O107" s="25"/>
      <c r="P107" s="25"/>
      <c r="Q107" s="25"/>
      <c r="R107" s="25"/>
      <c r="S107" s="25"/>
      <c r="T107" s="25"/>
      <c r="U107" s="25"/>
      <c r="V107" s="25"/>
      <c r="W107" s="25"/>
    </row>
    <row r="108" spans="15:23" x14ac:dyDescent="0.35">
      <c r="O108" s="25"/>
      <c r="P108" s="25"/>
      <c r="Q108" s="25"/>
      <c r="R108" s="25"/>
      <c r="S108" s="25"/>
      <c r="T108" s="25"/>
      <c r="U108" s="25"/>
      <c r="V108" s="25"/>
      <c r="W108" s="25"/>
    </row>
    <row r="109" spans="15:23" x14ac:dyDescent="0.35">
      <c r="O109" s="25"/>
      <c r="P109" s="25"/>
      <c r="Q109" s="25"/>
      <c r="R109" s="25"/>
      <c r="S109" s="25"/>
      <c r="T109" s="25"/>
      <c r="U109" s="25"/>
      <c r="V109" s="25"/>
      <c r="W109" s="25"/>
    </row>
    <row r="110" spans="15:23" x14ac:dyDescent="0.35">
      <c r="O110" s="25"/>
      <c r="P110" s="25"/>
      <c r="Q110" s="25"/>
      <c r="R110" s="25"/>
      <c r="S110" s="25"/>
      <c r="T110" s="25"/>
      <c r="U110" s="25"/>
      <c r="V110" s="25"/>
      <c r="W110" s="25"/>
    </row>
    <row r="111" spans="15:23" x14ac:dyDescent="0.35">
      <c r="O111" s="25"/>
      <c r="P111" s="25"/>
      <c r="Q111" s="25"/>
      <c r="R111" s="25"/>
      <c r="S111" s="25"/>
      <c r="T111" s="25"/>
      <c r="U111" s="25"/>
      <c r="V111" s="25"/>
      <c r="W111" s="25"/>
    </row>
    <row r="112" spans="15:23" x14ac:dyDescent="0.35">
      <c r="O112" s="25"/>
      <c r="P112" s="25"/>
      <c r="Q112" s="25"/>
      <c r="R112" s="25"/>
      <c r="S112" s="25"/>
      <c r="T112" s="25"/>
      <c r="U112" s="25"/>
      <c r="V112" s="25"/>
      <c r="W112" s="25"/>
    </row>
    <row r="113" spans="15:23" x14ac:dyDescent="0.35">
      <c r="O113" s="25"/>
      <c r="P113" s="25"/>
      <c r="Q113" s="25"/>
      <c r="R113" s="25"/>
      <c r="S113" s="25"/>
      <c r="T113" s="25"/>
      <c r="U113" s="25"/>
      <c r="V113" s="25"/>
      <c r="W113" s="25"/>
    </row>
    <row r="114" spans="15:23" x14ac:dyDescent="0.35">
      <c r="O114" s="25"/>
      <c r="P114" s="25"/>
      <c r="Q114" s="25"/>
      <c r="R114" s="25"/>
      <c r="S114" s="25"/>
      <c r="T114" s="25"/>
      <c r="U114" s="25"/>
      <c r="V114" s="25"/>
      <c r="W114" s="25"/>
    </row>
    <row r="115" spans="15:23" x14ac:dyDescent="0.35">
      <c r="O115" s="25"/>
      <c r="P115" s="25"/>
      <c r="Q115" s="25"/>
      <c r="R115" s="25"/>
      <c r="S115" s="25"/>
      <c r="T115" s="25"/>
      <c r="U115" s="25"/>
      <c r="V115" s="25"/>
      <c r="W115" s="25"/>
    </row>
    <row r="116" spans="15:23" x14ac:dyDescent="0.35">
      <c r="O116" s="25"/>
      <c r="P116" s="25"/>
      <c r="Q116" s="25"/>
      <c r="R116" s="25"/>
      <c r="S116" s="25"/>
      <c r="T116" s="25"/>
      <c r="U116" s="25"/>
      <c r="V116" s="25"/>
      <c r="W116" s="25"/>
    </row>
    <row r="117" spans="15:23" x14ac:dyDescent="0.35">
      <c r="O117" s="25"/>
      <c r="P117" s="25"/>
      <c r="Q117" s="25"/>
      <c r="R117" s="25"/>
      <c r="S117" s="25"/>
      <c r="T117" s="25"/>
      <c r="U117" s="25"/>
      <c r="V117" s="25"/>
      <c r="W117" s="25"/>
    </row>
    <row r="118" spans="15:23" x14ac:dyDescent="0.35">
      <c r="O118" s="25"/>
      <c r="P118" s="25"/>
      <c r="Q118" s="25"/>
      <c r="R118" s="25"/>
      <c r="S118" s="25"/>
      <c r="T118" s="25"/>
      <c r="U118" s="25"/>
      <c r="V118" s="25"/>
      <c r="W118" s="25"/>
    </row>
    <row r="119" spans="15:23" x14ac:dyDescent="0.35">
      <c r="O119" s="25"/>
      <c r="P119" s="25"/>
      <c r="Q119" s="25"/>
      <c r="R119" s="25"/>
      <c r="S119" s="25"/>
      <c r="T119" s="25"/>
      <c r="U119" s="25"/>
      <c r="V119" s="25"/>
      <c r="W119" s="25"/>
    </row>
    <row r="120" spans="15:23" x14ac:dyDescent="0.35">
      <c r="O120" s="25"/>
      <c r="P120" s="25"/>
      <c r="Q120" s="25"/>
      <c r="R120" s="25"/>
      <c r="S120" s="25"/>
      <c r="T120" s="25"/>
      <c r="U120" s="25"/>
      <c r="V120" s="25"/>
      <c r="W120" s="25"/>
    </row>
    <row r="121" spans="15:23" x14ac:dyDescent="0.35">
      <c r="O121" s="25"/>
      <c r="P121" s="25"/>
      <c r="Q121" s="25"/>
      <c r="R121" s="25"/>
      <c r="S121" s="25"/>
      <c r="T121" s="25"/>
      <c r="U121" s="25"/>
      <c r="V121" s="25"/>
      <c r="W121" s="25"/>
    </row>
    <row r="122" spans="15:23" x14ac:dyDescent="0.35">
      <c r="O122" s="25"/>
      <c r="P122" s="25"/>
      <c r="Q122" s="25"/>
      <c r="R122" s="25"/>
      <c r="S122" s="25"/>
      <c r="T122" s="25"/>
      <c r="U122" s="25"/>
      <c r="V122" s="25"/>
      <c r="W122" s="25"/>
    </row>
    <row r="123" spans="15:23" x14ac:dyDescent="0.35">
      <c r="O123" s="25"/>
      <c r="P123" s="25"/>
      <c r="Q123" s="25"/>
      <c r="R123" s="25"/>
      <c r="S123" s="25"/>
      <c r="T123" s="25"/>
      <c r="U123" s="25"/>
      <c r="V123" s="25"/>
      <c r="W123" s="25"/>
    </row>
    <row r="124" spans="15:23" x14ac:dyDescent="0.35">
      <c r="O124" s="25"/>
      <c r="P124" s="25"/>
      <c r="Q124" s="25"/>
      <c r="R124" s="25"/>
      <c r="S124" s="25"/>
      <c r="T124" s="25"/>
      <c r="U124" s="25"/>
      <c r="V124" s="25"/>
      <c r="W124" s="25"/>
    </row>
    <row r="125" spans="15:23" x14ac:dyDescent="0.35">
      <c r="O125" s="25"/>
      <c r="P125" s="25"/>
      <c r="Q125" s="25"/>
      <c r="R125" s="25"/>
      <c r="S125" s="25"/>
      <c r="T125" s="25"/>
      <c r="U125" s="25"/>
      <c r="V125" s="25"/>
      <c r="W125" s="25"/>
    </row>
    <row r="126" spans="15:23" x14ac:dyDescent="0.35">
      <c r="O126" s="25"/>
      <c r="P126" s="25"/>
      <c r="Q126" s="25"/>
      <c r="R126" s="25"/>
      <c r="S126" s="25"/>
      <c r="T126" s="25"/>
      <c r="U126" s="25"/>
      <c r="V126" s="25"/>
      <c r="W126" s="25"/>
    </row>
    <row r="127" spans="15:23" x14ac:dyDescent="0.35">
      <c r="O127" s="25"/>
      <c r="P127" s="25"/>
      <c r="Q127" s="25"/>
      <c r="R127" s="25"/>
      <c r="S127" s="25"/>
      <c r="T127" s="25"/>
      <c r="U127" s="25"/>
      <c r="V127" s="25"/>
      <c r="W127" s="25"/>
    </row>
    <row r="128" spans="15:23" x14ac:dyDescent="0.35">
      <c r="O128" s="25"/>
      <c r="P128" s="25"/>
      <c r="Q128" s="25"/>
      <c r="R128" s="25"/>
      <c r="S128" s="25"/>
      <c r="T128" s="25"/>
      <c r="U128" s="25"/>
      <c r="V128" s="25"/>
      <c r="W128" s="25"/>
    </row>
    <row r="129" spans="15:23" x14ac:dyDescent="0.35">
      <c r="O129" s="25"/>
      <c r="P129" s="25"/>
      <c r="Q129" s="25"/>
      <c r="R129" s="25"/>
      <c r="S129" s="25"/>
      <c r="T129" s="25"/>
      <c r="U129" s="25"/>
      <c r="V129" s="25"/>
      <c r="W129" s="25"/>
    </row>
    <row r="130" spans="15:23" x14ac:dyDescent="0.35">
      <c r="O130" s="25"/>
      <c r="P130" s="25"/>
      <c r="Q130" s="25"/>
      <c r="R130" s="25"/>
      <c r="S130" s="25"/>
      <c r="T130" s="25"/>
      <c r="U130" s="25"/>
      <c r="V130" s="25"/>
      <c r="W130" s="25"/>
    </row>
    <row r="131" spans="15:23" x14ac:dyDescent="0.35">
      <c r="O131" s="25"/>
      <c r="P131" s="25"/>
      <c r="Q131" s="25"/>
      <c r="R131" s="25"/>
      <c r="S131" s="25"/>
      <c r="T131" s="25"/>
      <c r="U131" s="25"/>
      <c r="V131" s="25"/>
      <c r="W131" s="25"/>
    </row>
  </sheetData>
  <mergeCells count="5">
    <mergeCell ref="I18:I23"/>
    <mergeCell ref="D29:F29"/>
    <mergeCell ref="D8:E8"/>
    <mergeCell ref="J2:M2"/>
    <mergeCell ref="J3:M3"/>
  </mergeCells>
  <pageMargins left="0.7" right="0.7" top="0.75" bottom="0.75" header="0.3" footer="0.3"/>
  <ignoredErrors>
    <ignoredError sqref="H37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F4B7-A971-4063-A268-613F743530D6}">
  <dimension ref="A1:AN21"/>
  <sheetViews>
    <sheetView showGridLines="0" workbookViewId="0">
      <selection activeCell="Z26" sqref="Z26"/>
    </sheetView>
  </sheetViews>
  <sheetFormatPr baseColWidth="10" defaultColWidth="11.54296875" defaultRowHeight="14.5" x14ac:dyDescent="0.35"/>
  <cols>
    <col min="1" max="1" width="3" style="3" customWidth="1"/>
    <col min="2" max="2" width="11.54296875" style="2"/>
    <col min="3" max="3" width="35.6328125" style="2" bestFit="1" customWidth="1"/>
    <col min="4" max="4" width="10.36328125" style="2" bestFit="1" customWidth="1"/>
    <col min="5" max="6" width="7.81640625" style="2" customWidth="1"/>
    <col min="7" max="7" width="9.81640625" style="2" bestFit="1" customWidth="1"/>
    <col min="8" max="10" width="3" style="3" customWidth="1"/>
    <col min="11" max="12" width="3" style="10" customWidth="1"/>
    <col min="13" max="13" width="3" style="3" customWidth="1"/>
    <col min="14" max="14" width="3" style="10" customWidth="1"/>
    <col min="15" max="20" width="3" style="3" customWidth="1"/>
    <col min="21" max="21" width="3" style="10" customWidth="1"/>
    <col min="22" max="27" width="3" style="3" customWidth="1"/>
    <col min="28" max="28" width="3" style="10" customWidth="1"/>
    <col min="29" max="34" width="2.81640625" style="3" customWidth="1"/>
    <col min="35" max="38" width="2.81640625" style="10" customWidth="1"/>
    <col min="39" max="39" width="11.54296875" style="2"/>
    <col min="40" max="40" width="11.54296875" style="3"/>
    <col min="41" max="16384" width="11.54296875" style="2"/>
  </cols>
  <sheetData>
    <row r="1" spans="1:40" ht="26.5" thickBot="1" x14ac:dyDescent="0.4">
      <c r="A1" s="14" t="s">
        <v>34</v>
      </c>
      <c r="B1" s="1"/>
      <c r="H1" s="213" t="s">
        <v>133</v>
      </c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5"/>
    </row>
    <row r="2" spans="1:40" x14ac:dyDescent="0.35">
      <c r="A2" s="13" t="s">
        <v>32</v>
      </c>
      <c r="B2" s="1"/>
      <c r="C2" s="2" t="s">
        <v>33</v>
      </c>
      <c r="E2" s="204" t="s">
        <v>36</v>
      </c>
      <c r="F2" s="205"/>
      <c r="G2" s="206"/>
      <c r="H2" s="210" t="s">
        <v>138</v>
      </c>
      <c r="I2" s="211"/>
      <c r="J2" s="211"/>
      <c r="K2" s="211"/>
      <c r="L2" s="211"/>
      <c r="M2" s="211"/>
      <c r="N2" s="212"/>
      <c r="O2" s="210" t="s">
        <v>137</v>
      </c>
      <c r="P2" s="211"/>
      <c r="Q2" s="211"/>
      <c r="R2" s="211"/>
      <c r="S2" s="211"/>
      <c r="T2" s="211"/>
      <c r="U2" s="212"/>
      <c r="V2" s="210" t="s">
        <v>136</v>
      </c>
      <c r="W2" s="211"/>
      <c r="X2" s="211"/>
      <c r="Y2" s="211"/>
      <c r="Z2" s="211"/>
      <c r="AA2" s="211"/>
      <c r="AB2" s="212"/>
      <c r="AC2" s="210" t="s">
        <v>135</v>
      </c>
      <c r="AD2" s="211"/>
      <c r="AE2" s="211"/>
      <c r="AF2" s="211"/>
      <c r="AG2" s="211"/>
      <c r="AH2" s="211"/>
      <c r="AI2" s="212"/>
      <c r="AJ2" s="216" t="s">
        <v>134</v>
      </c>
      <c r="AK2" s="217"/>
      <c r="AL2" s="218"/>
    </row>
    <row r="3" spans="1:40" ht="15" thickBot="1" x14ac:dyDescent="0.4">
      <c r="A3" s="13" t="s">
        <v>35</v>
      </c>
      <c r="B3" s="1"/>
      <c r="C3" s="15">
        <v>45062</v>
      </c>
      <c r="D3" s="15"/>
      <c r="E3" s="207"/>
      <c r="F3" s="208"/>
      <c r="G3" s="209"/>
      <c r="H3" s="143" t="s">
        <v>0</v>
      </c>
      <c r="I3" s="114" t="s">
        <v>1</v>
      </c>
      <c r="J3" s="114" t="s">
        <v>1</v>
      </c>
      <c r="K3" s="114" t="s">
        <v>2</v>
      </c>
      <c r="L3" s="114" t="s">
        <v>3</v>
      </c>
      <c r="M3" s="114" t="s">
        <v>4</v>
      </c>
      <c r="N3" s="115" t="s">
        <v>5</v>
      </c>
      <c r="O3" s="116" t="s">
        <v>0</v>
      </c>
      <c r="P3" s="114" t="s">
        <v>1</v>
      </c>
      <c r="Q3" s="114" t="s">
        <v>1</v>
      </c>
      <c r="R3" s="114" t="s">
        <v>2</v>
      </c>
      <c r="S3" s="114" t="s">
        <v>3</v>
      </c>
      <c r="T3" s="114" t="s">
        <v>4</v>
      </c>
      <c r="U3" s="115" t="s">
        <v>5</v>
      </c>
      <c r="V3" s="116" t="s">
        <v>0</v>
      </c>
      <c r="W3" s="114" t="s">
        <v>1</v>
      </c>
      <c r="X3" s="114" t="s">
        <v>1</v>
      </c>
      <c r="Y3" s="114" t="s">
        <v>2</v>
      </c>
      <c r="Z3" s="114" t="s">
        <v>3</v>
      </c>
      <c r="AA3" s="114" t="s">
        <v>4</v>
      </c>
      <c r="AB3" s="115" t="s">
        <v>5</v>
      </c>
      <c r="AC3" s="116" t="s">
        <v>0</v>
      </c>
      <c r="AD3" s="114" t="s">
        <v>1</v>
      </c>
      <c r="AE3" s="114" t="s">
        <v>1</v>
      </c>
      <c r="AF3" s="114" t="s">
        <v>2</v>
      </c>
      <c r="AG3" s="114" t="s">
        <v>3</v>
      </c>
      <c r="AH3" s="114" t="s">
        <v>4</v>
      </c>
      <c r="AI3" s="115" t="s">
        <v>5</v>
      </c>
      <c r="AJ3" s="116" t="s">
        <v>0</v>
      </c>
      <c r="AK3" s="114" t="s">
        <v>1</v>
      </c>
      <c r="AL3" s="140" t="s">
        <v>1</v>
      </c>
    </row>
    <row r="4" spans="1:40" s="12" customFormat="1" ht="36.5" thickBot="1" x14ac:dyDescent="0.4">
      <c r="A4" s="124" t="s">
        <v>24</v>
      </c>
      <c r="B4" s="125" t="s">
        <v>7</v>
      </c>
      <c r="C4" s="125" t="s">
        <v>8</v>
      </c>
      <c r="D4" s="125" t="s">
        <v>139</v>
      </c>
      <c r="E4" s="121" t="s">
        <v>30</v>
      </c>
      <c r="F4" s="122" t="s">
        <v>31</v>
      </c>
      <c r="G4" s="123" t="s">
        <v>26</v>
      </c>
      <c r="H4" s="144">
        <v>1</v>
      </c>
      <c r="I4" s="118">
        <v>2</v>
      </c>
      <c r="J4" s="118">
        <v>3</v>
      </c>
      <c r="K4" s="118">
        <v>4</v>
      </c>
      <c r="L4" s="118">
        <v>5</v>
      </c>
      <c r="M4" s="118">
        <v>6</v>
      </c>
      <c r="N4" s="119">
        <v>7</v>
      </c>
      <c r="O4" s="117">
        <v>8</v>
      </c>
      <c r="P4" s="118">
        <v>9</v>
      </c>
      <c r="Q4" s="118">
        <v>10</v>
      </c>
      <c r="R4" s="118">
        <v>11</v>
      </c>
      <c r="S4" s="118">
        <v>12</v>
      </c>
      <c r="T4" s="118">
        <v>13</v>
      </c>
      <c r="U4" s="119">
        <v>14</v>
      </c>
      <c r="V4" s="117">
        <v>15</v>
      </c>
      <c r="W4" s="118">
        <v>16</v>
      </c>
      <c r="X4" s="118">
        <v>17</v>
      </c>
      <c r="Y4" s="118">
        <v>18</v>
      </c>
      <c r="Z4" s="118">
        <v>19</v>
      </c>
      <c r="AA4" s="118">
        <v>20</v>
      </c>
      <c r="AB4" s="119">
        <v>21</v>
      </c>
      <c r="AC4" s="117">
        <v>22</v>
      </c>
      <c r="AD4" s="118">
        <v>23</v>
      </c>
      <c r="AE4" s="118">
        <v>24</v>
      </c>
      <c r="AF4" s="118">
        <v>25</v>
      </c>
      <c r="AG4" s="118">
        <v>26</v>
      </c>
      <c r="AH4" s="118">
        <v>27</v>
      </c>
      <c r="AI4" s="119">
        <v>28</v>
      </c>
      <c r="AJ4" s="120">
        <v>29</v>
      </c>
      <c r="AK4" s="118">
        <v>30</v>
      </c>
      <c r="AL4" s="141">
        <v>31</v>
      </c>
      <c r="AN4" s="136" t="s">
        <v>132</v>
      </c>
    </row>
    <row r="5" spans="1:40" x14ac:dyDescent="0.35">
      <c r="A5" s="135">
        <v>1</v>
      </c>
      <c r="B5" s="151" t="s">
        <v>9</v>
      </c>
      <c r="C5" s="151" t="s">
        <v>11</v>
      </c>
      <c r="D5" s="151" t="s">
        <v>140</v>
      </c>
      <c r="E5" s="9">
        <f>COUNTIF(H5:AL5,"X")</f>
        <v>23</v>
      </c>
      <c r="F5" s="6">
        <f>COUNTIF(H5:AL5,"XX")</f>
        <v>0</v>
      </c>
      <c r="G5" s="19">
        <f t="shared" ref="G5:G17" si="0">SUM(E5:F5)</f>
        <v>23</v>
      </c>
      <c r="H5" s="145"/>
      <c r="I5" s="7" t="s">
        <v>10</v>
      </c>
      <c r="J5" s="7"/>
      <c r="K5" s="142"/>
      <c r="L5" s="142" t="s">
        <v>10</v>
      </c>
      <c r="M5" s="7" t="s">
        <v>10</v>
      </c>
      <c r="N5" s="11"/>
      <c r="O5" s="8" t="s">
        <v>10</v>
      </c>
      <c r="P5" s="7" t="s">
        <v>10</v>
      </c>
      <c r="Q5" s="7" t="s">
        <v>10</v>
      </c>
      <c r="R5" s="7" t="s">
        <v>10</v>
      </c>
      <c r="S5" s="7"/>
      <c r="T5" s="7" t="s">
        <v>10</v>
      </c>
      <c r="U5" s="11"/>
      <c r="V5" s="8" t="s">
        <v>10</v>
      </c>
      <c r="W5" s="7" t="s">
        <v>10</v>
      </c>
      <c r="X5" s="7" t="s">
        <v>10</v>
      </c>
      <c r="Y5" s="7" t="s">
        <v>10</v>
      </c>
      <c r="Z5" s="7" t="s">
        <v>10</v>
      </c>
      <c r="AA5" s="7" t="s">
        <v>10</v>
      </c>
      <c r="AB5" s="11"/>
      <c r="AC5" s="8" t="s">
        <v>10</v>
      </c>
      <c r="AD5" s="7" t="s">
        <v>10</v>
      </c>
      <c r="AE5" s="7" t="s">
        <v>10</v>
      </c>
      <c r="AF5" s="7" t="s">
        <v>10</v>
      </c>
      <c r="AG5" s="7" t="s">
        <v>10</v>
      </c>
      <c r="AH5" s="7" t="s">
        <v>10</v>
      </c>
      <c r="AI5" s="11"/>
      <c r="AJ5" s="8" t="s">
        <v>10</v>
      </c>
      <c r="AK5" s="7" t="s">
        <v>10</v>
      </c>
      <c r="AL5" s="154" t="s">
        <v>10</v>
      </c>
      <c r="AN5" s="137">
        <f>150/FACTURA!$E$14*G5</f>
        <v>132.69230769230768</v>
      </c>
    </row>
    <row r="6" spans="1:40" x14ac:dyDescent="0.35">
      <c r="A6" s="133"/>
      <c r="B6" s="127" t="s">
        <v>117</v>
      </c>
      <c r="C6" s="127"/>
      <c r="D6" s="127"/>
      <c r="E6" s="128">
        <f>SUBTOTAL(9,E5:E5)</f>
        <v>23</v>
      </c>
      <c r="F6" s="129">
        <f>SUBTOTAL(9,F5:F5)</f>
        <v>0</v>
      </c>
      <c r="G6" s="130">
        <f>SUBTOTAL(9,G5:G5)</f>
        <v>23</v>
      </c>
      <c r="H6" s="146">
        <f t="shared" ref="H6:AL6" si="1">SUBTOTAL(3,H5:H5)</f>
        <v>0</v>
      </c>
      <c r="I6" s="131">
        <f t="shared" si="1"/>
        <v>1</v>
      </c>
      <c r="J6" s="131">
        <f t="shared" si="1"/>
        <v>0</v>
      </c>
      <c r="K6" s="131">
        <f t="shared" si="1"/>
        <v>0</v>
      </c>
      <c r="L6" s="131">
        <f t="shared" si="1"/>
        <v>1</v>
      </c>
      <c r="M6" s="131">
        <f t="shared" si="1"/>
        <v>1</v>
      </c>
      <c r="N6" s="126">
        <f t="shared" si="1"/>
        <v>0</v>
      </c>
      <c r="O6" s="132">
        <f t="shared" si="1"/>
        <v>1</v>
      </c>
      <c r="P6" s="131">
        <f t="shared" si="1"/>
        <v>1</v>
      </c>
      <c r="Q6" s="131">
        <f t="shared" si="1"/>
        <v>1</v>
      </c>
      <c r="R6" s="131">
        <f t="shared" si="1"/>
        <v>1</v>
      </c>
      <c r="S6" s="131">
        <f t="shared" si="1"/>
        <v>0</v>
      </c>
      <c r="T6" s="131">
        <f t="shared" si="1"/>
        <v>1</v>
      </c>
      <c r="U6" s="126">
        <f t="shared" si="1"/>
        <v>0</v>
      </c>
      <c r="V6" s="132">
        <f t="shared" si="1"/>
        <v>1</v>
      </c>
      <c r="W6" s="131">
        <f t="shared" si="1"/>
        <v>1</v>
      </c>
      <c r="X6" s="131">
        <f t="shared" si="1"/>
        <v>1</v>
      </c>
      <c r="Y6" s="131">
        <f t="shared" si="1"/>
        <v>1</v>
      </c>
      <c r="Z6" s="131">
        <f t="shared" si="1"/>
        <v>1</v>
      </c>
      <c r="AA6" s="131">
        <f t="shared" si="1"/>
        <v>1</v>
      </c>
      <c r="AB6" s="126">
        <f t="shared" si="1"/>
        <v>0</v>
      </c>
      <c r="AC6" s="132">
        <f t="shared" si="1"/>
        <v>1</v>
      </c>
      <c r="AD6" s="131">
        <f t="shared" si="1"/>
        <v>1</v>
      </c>
      <c r="AE6" s="131">
        <f t="shared" si="1"/>
        <v>1</v>
      </c>
      <c r="AF6" s="131">
        <f t="shared" si="1"/>
        <v>1</v>
      </c>
      <c r="AG6" s="131">
        <f t="shared" si="1"/>
        <v>1</v>
      </c>
      <c r="AH6" s="131">
        <f t="shared" si="1"/>
        <v>1</v>
      </c>
      <c r="AI6" s="126">
        <f t="shared" si="1"/>
        <v>0</v>
      </c>
      <c r="AJ6" s="132">
        <f t="shared" si="1"/>
        <v>1</v>
      </c>
      <c r="AK6" s="131">
        <f t="shared" si="1"/>
        <v>1</v>
      </c>
      <c r="AL6" s="152">
        <f t="shared" si="1"/>
        <v>1</v>
      </c>
      <c r="AN6" s="138">
        <f>SUBTOTAL(9,AN5:AN5)</f>
        <v>132.69230769230768</v>
      </c>
    </row>
    <row r="7" spans="1:40" x14ac:dyDescent="0.35">
      <c r="A7" s="135">
        <v>2</v>
      </c>
      <c r="B7" s="4" t="s">
        <v>12</v>
      </c>
      <c r="C7" s="4" t="s">
        <v>13</v>
      </c>
      <c r="D7" s="4" t="s">
        <v>141</v>
      </c>
      <c r="E7" s="9">
        <f>COUNTIF(H7:AL7,"X")</f>
        <v>26</v>
      </c>
      <c r="F7" s="6">
        <f>COUNTIF(H7:AL7,"XX")</f>
        <v>0</v>
      </c>
      <c r="G7" s="19">
        <f t="shared" si="0"/>
        <v>26</v>
      </c>
      <c r="H7" s="145"/>
      <c r="I7" s="7" t="s">
        <v>10</v>
      </c>
      <c r="J7" s="7" t="s">
        <v>10</v>
      </c>
      <c r="K7" s="142" t="s">
        <v>10</v>
      </c>
      <c r="L7" s="142" t="s">
        <v>10</v>
      </c>
      <c r="M7" s="7" t="s">
        <v>10</v>
      </c>
      <c r="N7" s="11"/>
      <c r="O7" s="8" t="s">
        <v>10</v>
      </c>
      <c r="P7" s="7" t="s">
        <v>10</v>
      </c>
      <c r="Q7" s="7" t="s">
        <v>10</v>
      </c>
      <c r="R7" s="7" t="s">
        <v>10</v>
      </c>
      <c r="S7" s="7" t="s">
        <v>10</v>
      </c>
      <c r="T7" s="7" t="s">
        <v>10</v>
      </c>
      <c r="U7" s="11"/>
      <c r="V7" s="8" t="s">
        <v>10</v>
      </c>
      <c r="W7" s="7" t="s">
        <v>10</v>
      </c>
      <c r="X7" s="7" t="s">
        <v>10</v>
      </c>
      <c r="Y7" s="7" t="s">
        <v>10</v>
      </c>
      <c r="Z7" s="7" t="s">
        <v>10</v>
      </c>
      <c r="AA7" s="7" t="s">
        <v>10</v>
      </c>
      <c r="AB7" s="11"/>
      <c r="AC7" s="8" t="s">
        <v>10</v>
      </c>
      <c r="AD7" s="7" t="s">
        <v>10</v>
      </c>
      <c r="AE7" s="7" t="s">
        <v>10</v>
      </c>
      <c r="AF7" s="7" t="s">
        <v>10</v>
      </c>
      <c r="AG7" s="7" t="s">
        <v>10</v>
      </c>
      <c r="AH7" s="7" t="s">
        <v>10</v>
      </c>
      <c r="AI7" s="11"/>
      <c r="AJ7" s="8" t="s">
        <v>10</v>
      </c>
      <c r="AK7" s="7" t="s">
        <v>10</v>
      </c>
      <c r="AL7" s="154" t="s">
        <v>10</v>
      </c>
      <c r="AN7" s="137">
        <f>140/FACTURA!$E$14*G7</f>
        <v>140</v>
      </c>
    </row>
    <row r="8" spans="1:40" x14ac:dyDescent="0.35">
      <c r="A8" s="133"/>
      <c r="B8" s="127" t="s">
        <v>118</v>
      </c>
      <c r="C8" s="127"/>
      <c r="D8" s="127"/>
      <c r="E8" s="128">
        <f>SUBTOTAL(9,E7:E7)</f>
        <v>26</v>
      </c>
      <c r="F8" s="129">
        <f>SUBTOTAL(9,F7:F7)</f>
        <v>0</v>
      </c>
      <c r="G8" s="130">
        <f>SUBTOTAL(9,G7:G7)</f>
        <v>26</v>
      </c>
      <c r="H8" s="146">
        <f t="shared" ref="H8:AL8" si="2">SUBTOTAL(3,H7:H7)</f>
        <v>0</v>
      </c>
      <c r="I8" s="131">
        <f t="shared" si="2"/>
        <v>1</v>
      </c>
      <c r="J8" s="131">
        <f t="shared" si="2"/>
        <v>1</v>
      </c>
      <c r="K8" s="131">
        <f t="shared" si="2"/>
        <v>1</v>
      </c>
      <c r="L8" s="131">
        <f t="shared" si="2"/>
        <v>1</v>
      </c>
      <c r="M8" s="131">
        <f t="shared" si="2"/>
        <v>1</v>
      </c>
      <c r="N8" s="126">
        <f t="shared" si="2"/>
        <v>0</v>
      </c>
      <c r="O8" s="132">
        <f t="shared" si="2"/>
        <v>1</v>
      </c>
      <c r="P8" s="131">
        <f t="shared" si="2"/>
        <v>1</v>
      </c>
      <c r="Q8" s="131">
        <f t="shared" si="2"/>
        <v>1</v>
      </c>
      <c r="R8" s="131">
        <f t="shared" si="2"/>
        <v>1</v>
      </c>
      <c r="S8" s="131">
        <f t="shared" si="2"/>
        <v>1</v>
      </c>
      <c r="T8" s="131">
        <f t="shared" si="2"/>
        <v>1</v>
      </c>
      <c r="U8" s="126">
        <f t="shared" si="2"/>
        <v>0</v>
      </c>
      <c r="V8" s="132">
        <f t="shared" si="2"/>
        <v>1</v>
      </c>
      <c r="W8" s="131">
        <f t="shared" si="2"/>
        <v>1</v>
      </c>
      <c r="X8" s="131">
        <f t="shared" si="2"/>
        <v>1</v>
      </c>
      <c r="Y8" s="131">
        <f t="shared" si="2"/>
        <v>1</v>
      </c>
      <c r="Z8" s="131">
        <f t="shared" si="2"/>
        <v>1</v>
      </c>
      <c r="AA8" s="131">
        <f t="shared" si="2"/>
        <v>1</v>
      </c>
      <c r="AB8" s="126">
        <f t="shared" si="2"/>
        <v>0</v>
      </c>
      <c r="AC8" s="132">
        <f t="shared" si="2"/>
        <v>1</v>
      </c>
      <c r="AD8" s="131">
        <f t="shared" si="2"/>
        <v>1</v>
      </c>
      <c r="AE8" s="131">
        <f t="shared" si="2"/>
        <v>1</v>
      </c>
      <c r="AF8" s="131">
        <f t="shared" si="2"/>
        <v>1</v>
      </c>
      <c r="AG8" s="131">
        <f t="shared" si="2"/>
        <v>1</v>
      </c>
      <c r="AH8" s="131">
        <f t="shared" si="2"/>
        <v>1</v>
      </c>
      <c r="AI8" s="126">
        <f t="shared" si="2"/>
        <v>0</v>
      </c>
      <c r="AJ8" s="132">
        <f t="shared" si="2"/>
        <v>1</v>
      </c>
      <c r="AK8" s="131">
        <f t="shared" si="2"/>
        <v>1</v>
      </c>
      <c r="AL8" s="152">
        <f t="shared" si="2"/>
        <v>1</v>
      </c>
      <c r="AN8" s="138">
        <f>SUBTOTAL(9,AN7:AN7)</f>
        <v>140</v>
      </c>
    </row>
    <row r="9" spans="1:40" x14ac:dyDescent="0.35">
      <c r="A9" s="135">
        <v>3</v>
      </c>
      <c r="B9" s="151" t="s">
        <v>14</v>
      </c>
      <c r="C9" s="151" t="s">
        <v>15</v>
      </c>
      <c r="D9" s="151" t="s">
        <v>140</v>
      </c>
      <c r="E9" s="9">
        <f>COUNTIF(H9:AL9,"X")</f>
        <v>26</v>
      </c>
      <c r="F9" s="6">
        <f>COUNTIF(H9:AL9,"XX")</f>
        <v>0</v>
      </c>
      <c r="G9" s="19">
        <f t="shared" si="0"/>
        <v>26</v>
      </c>
      <c r="H9" s="145"/>
      <c r="I9" s="7" t="s">
        <v>10</v>
      </c>
      <c r="J9" s="7" t="s">
        <v>10</v>
      </c>
      <c r="K9" s="7" t="s">
        <v>10</v>
      </c>
      <c r="L9" s="7" t="s">
        <v>10</v>
      </c>
      <c r="M9" s="7" t="s">
        <v>10</v>
      </c>
      <c r="N9" s="11"/>
      <c r="O9" s="8" t="s">
        <v>10</v>
      </c>
      <c r="P9" s="7" t="s">
        <v>10</v>
      </c>
      <c r="Q9" s="7" t="s">
        <v>10</v>
      </c>
      <c r="R9" s="7" t="s">
        <v>10</v>
      </c>
      <c r="S9" s="7" t="s">
        <v>10</v>
      </c>
      <c r="T9" s="7" t="s">
        <v>10</v>
      </c>
      <c r="U9" s="11"/>
      <c r="V9" s="8" t="s">
        <v>10</v>
      </c>
      <c r="W9" s="7" t="s">
        <v>10</v>
      </c>
      <c r="X9" s="7" t="s">
        <v>10</v>
      </c>
      <c r="Y9" s="7" t="s">
        <v>10</v>
      </c>
      <c r="Z9" s="7" t="s">
        <v>10</v>
      </c>
      <c r="AA9" s="7" t="s">
        <v>10</v>
      </c>
      <c r="AB9" s="11"/>
      <c r="AC9" s="8" t="s">
        <v>10</v>
      </c>
      <c r="AD9" s="7" t="s">
        <v>10</v>
      </c>
      <c r="AE9" s="7" t="s">
        <v>10</v>
      </c>
      <c r="AF9" s="7" t="s">
        <v>10</v>
      </c>
      <c r="AG9" s="7" t="s">
        <v>10</v>
      </c>
      <c r="AH9" s="7" t="s">
        <v>10</v>
      </c>
      <c r="AI9" s="11"/>
      <c r="AJ9" s="8" t="s">
        <v>10</v>
      </c>
      <c r="AK9" s="7" t="s">
        <v>10</v>
      </c>
      <c r="AL9" s="154" t="s">
        <v>10</v>
      </c>
      <c r="AN9" s="137">
        <f>140/FACTURA!$E$14*G9</f>
        <v>140</v>
      </c>
    </row>
    <row r="10" spans="1:40" x14ac:dyDescent="0.35">
      <c r="A10" s="133"/>
      <c r="B10" s="127" t="s">
        <v>119</v>
      </c>
      <c r="C10" s="127"/>
      <c r="D10" s="127"/>
      <c r="E10" s="128">
        <f>SUBTOTAL(9,E9:E9)</f>
        <v>26</v>
      </c>
      <c r="F10" s="129">
        <f>SUBTOTAL(9,F9:F9)</f>
        <v>0</v>
      </c>
      <c r="G10" s="130">
        <f>SUBTOTAL(9,G9:G9)</f>
        <v>26</v>
      </c>
      <c r="H10" s="146">
        <f t="shared" ref="H10:AL10" si="3">SUBTOTAL(3,H9:H9)</f>
        <v>0</v>
      </c>
      <c r="I10" s="131">
        <f t="shared" si="3"/>
        <v>1</v>
      </c>
      <c r="J10" s="131">
        <f t="shared" si="3"/>
        <v>1</v>
      </c>
      <c r="K10" s="131">
        <f t="shared" si="3"/>
        <v>1</v>
      </c>
      <c r="L10" s="131">
        <f t="shared" si="3"/>
        <v>1</v>
      </c>
      <c r="M10" s="131">
        <f t="shared" si="3"/>
        <v>1</v>
      </c>
      <c r="N10" s="126">
        <f t="shared" si="3"/>
        <v>0</v>
      </c>
      <c r="O10" s="132">
        <f t="shared" si="3"/>
        <v>1</v>
      </c>
      <c r="P10" s="131">
        <f t="shared" si="3"/>
        <v>1</v>
      </c>
      <c r="Q10" s="131">
        <f t="shared" si="3"/>
        <v>1</v>
      </c>
      <c r="R10" s="131">
        <f t="shared" si="3"/>
        <v>1</v>
      </c>
      <c r="S10" s="131">
        <f t="shared" si="3"/>
        <v>1</v>
      </c>
      <c r="T10" s="131">
        <f t="shared" si="3"/>
        <v>1</v>
      </c>
      <c r="U10" s="126">
        <f t="shared" si="3"/>
        <v>0</v>
      </c>
      <c r="V10" s="132">
        <f t="shared" si="3"/>
        <v>1</v>
      </c>
      <c r="W10" s="131">
        <f t="shared" si="3"/>
        <v>1</v>
      </c>
      <c r="X10" s="131">
        <f t="shared" si="3"/>
        <v>1</v>
      </c>
      <c r="Y10" s="131">
        <f t="shared" si="3"/>
        <v>1</v>
      </c>
      <c r="Z10" s="131">
        <f t="shared" si="3"/>
        <v>1</v>
      </c>
      <c r="AA10" s="131">
        <f t="shared" si="3"/>
        <v>1</v>
      </c>
      <c r="AB10" s="126">
        <f t="shared" si="3"/>
        <v>0</v>
      </c>
      <c r="AC10" s="132">
        <f t="shared" si="3"/>
        <v>1</v>
      </c>
      <c r="AD10" s="131">
        <f t="shared" si="3"/>
        <v>1</v>
      </c>
      <c r="AE10" s="131">
        <f t="shared" si="3"/>
        <v>1</v>
      </c>
      <c r="AF10" s="131">
        <f t="shared" si="3"/>
        <v>1</v>
      </c>
      <c r="AG10" s="131">
        <f t="shared" si="3"/>
        <v>1</v>
      </c>
      <c r="AH10" s="131">
        <f t="shared" si="3"/>
        <v>1</v>
      </c>
      <c r="AI10" s="126">
        <f t="shared" si="3"/>
        <v>0</v>
      </c>
      <c r="AJ10" s="132">
        <f t="shared" si="3"/>
        <v>1</v>
      </c>
      <c r="AK10" s="131">
        <f t="shared" si="3"/>
        <v>1</v>
      </c>
      <c r="AL10" s="152">
        <f t="shared" si="3"/>
        <v>1</v>
      </c>
      <c r="AN10" s="138">
        <f>SUBTOTAL(9,AN9:AN9)</f>
        <v>140</v>
      </c>
    </row>
    <row r="11" spans="1:40" x14ac:dyDescent="0.35">
      <c r="A11" s="5">
        <v>4</v>
      </c>
      <c r="B11" s="4" t="s">
        <v>16</v>
      </c>
      <c r="C11" s="4" t="s">
        <v>142</v>
      </c>
      <c r="D11" s="4" t="s">
        <v>141</v>
      </c>
      <c r="E11" s="9">
        <f>COUNTIF(H11:AL11,"X")</f>
        <v>26</v>
      </c>
      <c r="F11" s="6">
        <f>COUNTIF(H11:AL11,"XX")</f>
        <v>0</v>
      </c>
      <c r="G11" s="19">
        <f t="shared" si="0"/>
        <v>26</v>
      </c>
      <c r="H11" s="145"/>
      <c r="I11" s="7" t="s">
        <v>10</v>
      </c>
      <c r="J11" s="7" t="s">
        <v>10</v>
      </c>
      <c r="K11" s="142" t="s">
        <v>10</v>
      </c>
      <c r="L11" s="142" t="s">
        <v>10</v>
      </c>
      <c r="M11" s="7" t="s">
        <v>10</v>
      </c>
      <c r="N11" s="11"/>
      <c r="O11" s="8" t="s">
        <v>10</v>
      </c>
      <c r="P11" s="7" t="s">
        <v>10</v>
      </c>
      <c r="Q11" s="7" t="s">
        <v>10</v>
      </c>
      <c r="R11" s="7" t="s">
        <v>10</v>
      </c>
      <c r="S11" s="7" t="s">
        <v>10</v>
      </c>
      <c r="T11" s="7" t="s">
        <v>10</v>
      </c>
      <c r="U11" s="11"/>
      <c r="V11" s="8" t="s">
        <v>10</v>
      </c>
      <c r="W11" s="7" t="s">
        <v>10</v>
      </c>
      <c r="X11" s="7" t="s">
        <v>10</v>
      </c>
      <c r="Y11" s="7" t="s">
        <v>10</v>
      </c>
      <c r="Z11" s="7" t="s">
        <v>10</v>
      </c>
      <c r="AA11" s="7" t="s">
        <v>10</v>
      </c>
      <c r="AB11" s="11"/>
      <c r="AC11" s="8" t="s">
        <v>10</v>
      </c>
      <c r="AD11" s="7" t="s">
        <v>10</v>
      </c>
      <c r="AE11" s="7" t="s">
        <v>10</v>
      </c>
      <c r="AF11" s="7" t="s">
        <v>10</v>
      </c>
      <c r="AG11" s="7" t="s">
        <v>10</v>
      </c>
      <c r="AH11" s="7" t="s">
        <v>10</v>
      </c>
      <c r="AI11" s="11"/>
      <c r="AJ11" s="8" t="s">
        <v>10</v>
      </c>
      <c r="AK11" s="7" t="s">
        <v>10</v>
      </c>
      <c r="AL11" s="154" t="s">
        <v>10</v>
      </c>
      <c r="AN11" s="137">
        <f>120/FACTURA!$E$14*G11</f>
        <v>119.99999999999999</v>
      </c>
    </row>
    <row r="12" spans="1:40" x14ac:dyDescent="0.35">
      <c r="A12" s="133"/>
      <c r="B12" s="127" t="s">
        <v>120</v>
      </c>
      <c r="C12" s="127"/>
      <c r="D12" s="127"/>
      <c r="E12" s="128">
        <f>SUBTOTAL(9,E11:E11)</f>
        <v>26</v>
      </c>
      <c r="F12" s="129">
        <f t="shared" ref="F12:G12" si="4">SUBTOTAL(9,F11:F11)</f>
        <v>0</v>
      </c>
      <c r="G12" s="130">
        <f t="shared" si="4"/>
        <v>26</v>
      </c>
      <c r="H12" s="146">
        <f>SUBTOTAL(3,H11:H11)</f>
        <v>0</v>
      </c>
      <c r="I12" s="131">
        <f t="shared" ref="I12:AI12" si="5">SUBTOTAL(3,I11:I11)</f>
        <v>1</v>
      </c>
      <c r="J12" s="131">
        <f t="shared" si="5"/>
        <v>1</v>
      </c>
      <c r="K12" s="131">
        <f t="shared" si="5"/>
        <v>1</v>
      </c>
      <c r="L12" s="131">
        <f t="shared" si="5"/>
        <v>1</v>
      </c>
      <c r="M12" s="131">
        <f t="shared" si="5"/>
        <v>1</v>
      </c>
      <c r="N12" s="126">
        <f t="shared" si="5"/>
        <v>0</v>
      </c>
      <c r="O12" s="132">
        <f t="shared" si="5"/>
        <v>1</v>
      </c>
      <c r="P12" s="131">
        <f t="shared" si="5"/>
        <v>1</v>
      </c>
      <c r="Q12" s="131">
        <f t="shared" si="5"/>
        <v>1</v>
      </c>
      <c r="R12" s="131">
        <f t="shared" si="5"/>
        <v>1</v>
      </c>
      <c r="S12" s="131">
        <f t="shared" si="5"/>
        <v>1</v>
      </c>
      <c r="T12" s="131">
        <f t="shared" si="5"/>
        <v>1</v>
      </c>
      <c r="U12" s="126">
        <f t="shared" si="5"/>
        <v>0</v>
      </c>
      <c r="V12" s="132">
        <f t="shared" si="5"/>
        <v>1</v>
      </c>
      <c r="W12" s="131">
        <f t="shared" si="5"/>
        <v>1</v>
      </c>
      <c r="X12" s="131">
        <f t="shared" si="5"/>
        <v>1</v>
      </c>
      <c r="Y12" s="131">
        <f t="shared" si="5"/>
        <v>1</v>
      </c>
      <c r="Z12" s="131">
        <f t="shared" si="5"/>
        <v>1</v>
      </c>
      <c r="AA12" s="131">
        <f t="shared" si="5"/>
        <v>1</v>
      </c>
      <c r="AB12" s="126">
        <f t="shared" si="5"/>
        <v>0</v>
      </c>
      <c r="AC12" s="132">
        <f t="shared" si="5"/>
        <v>1</v>
      </c>
      <c r="AD12" s="131">
        <f t="shared" si="5"/>
        <v>1</v>
      </c>
      <c r="AE12" s="131">
        <f t="shared" si="5"/>
        <v>1</v>
      </c>
      <c r="AF12" s="131">
        <f t="shared" si="5"/>
        <v>1</v>
      </c>
      <c r="AG12" s="131">
        <f t="shared" si="5"/>
        <v>1</v>
      </c>
      <c r="AH12" s="131">
        <f t="shared" si="5"/>
        <v>1</v>
      </c>
      <c r="AI12" s="126">
        <f t="shared" si="5"/>
        <v>0</v>
      </c>
      <c r="AJ12" s="132">
        <f t="shared" ref="AJ12:AK12" si="6">SUBTOTAL(3,AJ11:AJ11)</f>
        <v>1</v>
      </c>
      <c r="AK12" s="131">
        <f t="shared" si="6"/>
        <v>1</v>
      </c>
      <c r="AL12" s="152">
        <f t="shared" ref="AL12" si="7">SUBTOTAL(3,AL11:AL11)</f>
        <v>1</v>
      </c>
      <c r="AN12" s="138">
        <f t="shared" ref="AN12" si="8">SUBTOTAL(9,AN11:AN11)</f>
        <v>119.99999999999999</v>
      </c>
    </row>
    <row r="13" spans="1:40" x14ac:dyDescent="0.35">
      <c r="A13" s="5">
        <v>5</v>
      </c>
      <c r="B13" s="151" t="s">
        <v>17</v>
      </c>
      <c r="C13" s="151" t="s">
        <v>18</v>
      </c>
      <c r="D13" s="151" t="s">
        <v>140</v>
      </c>
      <c r="E13" s="9">
        <f t="shared" ref="E13:E17" si="9">COUNTIF(H13:AL13,"X")</f>
        <v>26</v>
      </c>
      <c r="F13" s="6">
        <f t="shared" ref="F13:F17" si="10">COUNTIF(H13:AL13,"XX")</f>
        <v>0</v>
      </c>
      <c r="G13" s="19">
        <f t="shared" si="0"/>
        <v>26</v>
      </c>
      <c r="H13" s="145"/>
      <c r="I13" s="7" t="s">
        <v>10</v>
      </c>
      <c r="J13" s="7" t="s">
        <v>10</v>
      </c>
      <c r="K13" s="7" t="s">
        <v>10</v>
      </c>
      <c r="L13" s="7" t="s">
        <v>10</v>
      </c>
      <c r="M13" s="7" t="s">
        <v>10</v>
      </c>
      <c r="N13" s="11"/>
      <c r="O13" s="8" t="s">
        <v>10</v>
      </c>
      <c r="P13" s="7" t="s">
        <v>10</v>
      </c>
      <c r="Q13" s="7" t="s">
        <v>10</v>
      </c>
      <c r="R13" s="7" t="s">
        <v>10</v>
      </c>
      <c r="S13" s="7" t="s">
        <v>10</v>
      </c>
      <c r="T13" s="7" t="s">
        <v>10</v>
      </c>
      <c r="U13" s="11"/>
      <c r="V13" s="8" t="s">
        <v>10</v>
      </c>
      <c r="W13" s="7" t="s">
        <v>10</v>
      </c>
      <c r="X13" s="7" t="s">
        <v>10</v>
      </c>
      <c r="Y13" s="7" t="s">
        <v>10</v>
      </c>
      <c r="Z13" s="7" t="s">
        <v>10</v>
      </c>
      <c r="AA13" s="7" t="s">
        <v>10</v>
      </c>
      <c r="AB13" s="11"/>
      <c r="AC13" s="8" t="s">
        <v>10</v>
      </c>
      <c r="AD13" s="7" t="s">
        <v>10</v>
      </c>
      <c r="AE13" s="7" t="s">
        <v>10</v>
      </c>
      <c r="AF13" s="7" t="s">
        <v>10</v>
      </c>
      <c r="AG13" s="7" t="s">
        <v>10</v>
      </c>
      <c r="AH13" s="7" t="s">
        <v>10</v>
      </c>
      <c r="AI13" s="11"/>
      <c r="AJ13" s="8" t="s">
        <v>10</v>
      </c>
      <c r="AK13" s="7" t="s">
        <v>10</v>
      </c>
      <c r="AL13" s="154" t="s">
        <v>10</v>
      </c>
      <c r="AN13" s="137">
        <f>140/FACTURA!$E$14*G13</f>
        <v>140</v>
      </c>
    </row>
    <row r="14" spans="1:40" x14ac:dyDescent="0.35">
      <c r="A14" s="5">
        <v>6</v>
      </c>
      <c r="B14" s="151" t="s">
        <v>17</v>
      </c>
      <c r="C14" s="151" t="s">
        <v>19</v>
      </c>
      <c r="D14" s="151" t="s">
        <v>140</v>
      </c>
      <c r="E14" s="9">
        <f t="shared" si="9"/>
        <v>26</v>
      </c>
      <c r="F14" s="6">
        <f t="shared" si="10"/>
        <v>0</v>
      </c>
      <c r="G14" s="19">
        <f t="shared" si="0"/>
        <v>26</v>
      </c>
      <c r="H14" s="145"/>
      <c r="I14" s="7" t="s">
        <v>10</v>
      </c>
      <c r="J14" s="7" t="s">
        <v>10</v>
      </c>
      <c r="K14" s="7" t="s">
        <v>10</v>
      </c>
      <c r="L14" s="7" t="s">
        <v>10</v>
      </c>
      <c r="M14" s="7" t="s">
        <v>10</v>
      </c>
      <c r="N14" s="11"/>
      <c r="O14" s="8" t="s">
        <v>10</v>
      </c>
      <c r="P14" s="7" t="s">
        <v>10</v>
      </c>
      <c r="Q14" s="7" t="s">
        <v>10</v>
      </c>
      <c r="R14" s="7" t="s">
        <v>10</v>
      </c>
      <c r="S14" s="7" t="s">
        <v>10</v>
      </c>
      <c r="T14" s="7" t="s">
        <v>10</v>
      </c>
      <c r="U14" s="11"/>
      <c r="V14" s="8" t="s">
        <v>10</v>
      </c>
      <c r="W14" s="7" t="s">
        <v>10</v>
      </c>
      <c r="X14" s="7" t="s">
        <v>10</v>
      </c>
      <c r="Y14" s="7" t="s">
        <v>10</v>
      </c>
      <c r="Z14" s="7" t="s">
        <v>10</v>
      </c>
      <c r="AA14" s="7" t="s">
        <v>10</v>
      </c>
      <c r="AB14" s="11"/>
      <c r="AC14" s="8" t="s">
        <v>10</v>
      </c>
      <c r="AD14" s="7" t="s">
        <v>10</v>
      </c>
      <c r="AE14" s="7" t="s">
        <v>10</v>
      </c>
      <c r="AF14" s="7" t="s">
        <v>10</v>
      </c>
      <c r="AG14" s="7" t="s">
        <v>10</v>
      </c>
      <c r="AH14" s="7" t="s">
        <v>10</v>
      </c>
      <c r="AI14" s="11"/>
      <c r="AJ14" s="8" t="s">
        <v>10</v>
      </c>
      <c r="AK14" s="7" t="s">
        <v>10</v>
      </c>
      <c r="AL14" s="154" t="s">
        <v>10</v>
      </c>
      <c r="AN14" s="137">
        <f>140/FACTURA!$E$14*G14</f>
        <v>140</v>
      </c>
    </row>
    <row r="15" spans="1:40" x14ac:dyDescent="0.35">
      <c r="A15" s="5">
        <v>7</v>
      </c>
      <c r="B15" s="151" t="s">
        <v>17</v>
      </c>
      <c r="C15" s="151" t="s">
        <v>22</v>
      </c>
      <c r="D15" s="151" t="s">
        <v>140</v>
      </c>
      <c r="E15" s="9">
        <f t="shared" si="9"/>
        <v>26</v>
      </c>
      <c r="F15" s="6">
        <f t="shared" si="10"/>
        <v>0</v>
      </c>
      <c r="G15" s="19">
        <f t="shared" si="0"/>
        <v>26</v>
      </c>
      <c r="H15" s="145"/>
      <c r="I15" s="7" t="s">
        <v>10</v>
      </c>
      <c r="J15" s="7" t="s">
        <v>10</v>
      </c>
      <c r="K15" s="7" t="s">
        <v>10</v>
      </c>
      <c r="L15" s="7" t="s">
        <v>10</v>
      </c>
      <c r="M15" s="7" t="s">
        <v>10</v>
      </c>
      <c r="N15" s="11"/>
      <c r="O15" s="8" t="s">
        <v>10</v>
      </c>
      <c r="P15" s="7" t="s">
        <v>10</v>
      </c>
      <c r="Q15" s="7" t="s">
        <v>10</v>
      </c>
      <c r="R15" s="7" t="s">
        <v>10</v>
      </c>
      <c r="S15" s="7" t="s">
        <v>10</v>
      </c>
      <c r="T15" s="7" t="s">
        <v>10</v>
      </c>
      <c r="U15" s="11"/>
      <c r="V15" s="8" t="s">
        <v>10</v>
      </c>
      <c r="W15" s="7" t="s">
        <v>10</v>
      </c>
      <c r="X15" s="7" t="s">
        <v>10</v>
      </c>
      <c r="Y15" s="7" t="s">
        <v>10</v>
      </c>
      <c r="Z15" s="7" t="s">
        <v>10</v>
      </c>
      <c r="AA15" s="7" t="s">
        <v>10</v>
      </c>
      <c r="AB15" s="11"/>
      <c r="AC15" s="8" t="s">
        <v>10</v>
      </c>
      <c r="AD15" s="7" t="s">
        <v>10</v>
      </c>
      <c r="AE15" s="7" t="s">
        <v>10</v>
      </c>
      <c r="AF15" s="7" t="s">
        <v>10</v>
      </c>
      <c r="AG15" s="7" t="s">
        <v>10</v>
      </c>
      <c r="AH15" s="7" t="s">
        <v>10</v>
      </c>
      <c r="AI15" s="11"/>
      <c r="AJ15" s="8" t="s">
        <v>10</v>
      </c>
      <c r="AK15" s="7" t="s">
        <v>10</v>
      </c>
      <c r="AL15" s="154" t="s">
        <v>10</v>
      </c>
      <c r="AN15" s="137">
        <f>140/FACTURA!$E$14*G15</f>
        <v>140</v>
      </c>
    </row>
    <row r="16" spans="1:40" x14ac:dyDescent="0.35">
      <c r="A16" s="133"/>
      <c r="B16" s="127" t="s">
        <v>121</v>
      </c>
      <c r="C16" s="127"/>
      <c r="D16" s="127"/>
      <c r="E16" s="128">
        <f>SUBTOTAL(9,E13:E15)</f>
        <v>78</v>
      </c>
      <c r="F16" s="129">
        <f t="shared" ref="F16:G16" si="11">SUBTOTAL(9,F13:F15)</f>
        <v>0</v>
      </c>
      <c r="G16" s="130">
        <f t="shared" si="11"/>
        <v>78</v>
      </c>
      <c r="H16" s="146">
        <f>SUBTOTAL(3,H13:H15)</f>
        <v>0</v>
      </c>
      <c r="I16" s="131">
        <f t="shared" ref="I16:AI16" si="12">SUBTOTAL(3,I13:I15)</f>
        <v>3</v>
      </c>
      <c r="J16" s="131">
        <f t="shared" si="12"/>
        <v>3</v>
      </c>
      <c r="K16" s="131">
        <f t="shared" si="12"/>
        <v>3</v>
      </c>
      <c r="L16" s="131">
        <f t="shared" si="12"/>
        <v>3</v>
      </c>
      <c r="M16" s="131">
        <f t="shared" si="12"/>
        <v>3</v>
      </c>
      <c r="N16" s="126">
        <f t="shared" si="12"/>
        <v>0</v>
      </c>
      <c r="O16" s="132">
        <f t="shared" si="12"/>
        <v>3</v>
      </c>
      <c r="P16" s="131">
        <f t="shared" si="12"/>
        <v>3</v>
      </c>
      <c r="Q16" s="131">
        <f t="shared" si="12"/>
        <v>3</v>
      </c>
      <c r="R16" s="131">
        <f t="shared" si="12"/>
        <v>3</v>
      </c>
      <c r="S16" s="131">
        <f t="shared" si="12"/>
        <v>3</v>
      </c>
      <c r="T16" s="131">
        <f t="shared" si="12"/>
        <v>3</v>
      </c>
      <c r="U16" s="126">
        <f t="shared" si="12"/>
        <v>0</v>
      </c>
      <c r="V16" s="132">
        <f t="shared" si="12"/>
        <v>3</v>
      </c>
      <c r="W16" s="131">
        <f t="shared" si="12"/>
        <v>3</v>
      </c>
      <c r="X16" s="131">
        <f t="shared" si="12"/>
        <v>3</v>
      </c>
      <c r="Y16" s="131">
        <f t="shared" si="12"/>
        <v>3</v>
      </c>
      <c r="Z16" s="131">
        <f t="shared" si="12"/>
        <v>3</v>
      </c>
      <c r="AA16" s="131">
        <f t="shared" si="12"/>
        <v>3</v>
      </c>
      <c r="AB16" s="126">
        <f t="shared" si="12"/>
        <v>0</v>
      </c>
      <c r="AC16" s="132">
        <f t="shared" si="12"/>
        <v>3</v>
      </c>
      <c r="AD16" s="131">
        <f t="shared" si="12"/>
        <v>3</v>
      </c>
      <c r="AE16" s="131">
        <f t="shared" si="12"/>
        <v>3</v>
      </c>
      <c r="AF16" s="131">
        <f t="shared" si="12"/>
        <v>3</v>
      </c>
      <c r="AG16" s="131">
        <f t="shared" si="12"/>
        <v>3</v>
      </c>
      <c r="AH16" s="131">
        <f t="shared" si="12"/>
        <v>3</v>
      </c>
      <c r="AI16" s="126">
        <f t="shared" si="12"/>
        <v>0</v>
      </c>
      <c r="AJ16" s="132">
        <f t="shared" ref="AJ16:AK16" si="13">SUBTOTAL(3,AJ13:AJ15)</f>
        <v>3</v>
      </c>
      <c r="AK16" s="131">
        <f t="shared" si="13"/>
        <v>3</v>
      </c>
      <c r="AL16" s="152">
        <f t="shared" ref="AL16" si="14">SUBTOTAL(3,AL13:AL15)</f>
        <v>3</v>
      </c>
      <c r="AN16" s="138">
        <f t="shared" ref="AN16" si="15">SUBTOTAL(9,AN13:AN15)</f>
        <v>420</v>
      </c>
    </row>
    <row r="17" spans="1:40" x14ac:dyDescent="0.35">
      <c r="A17" s="5">
        <v>8</v>
      </c>
      <c r="B17" s="4" t="s">
        <v>20</v>
      </c>
      <c r="C17" s="4" t="s">
        <v>21</v>
      </c>
      <c r="D17" s="4" t="s">
        <v>141</v>
      </c>
      <c r="E17" s="9">
        <f t="shared" si="9"/>
        <v>26</v>
      </c>
      <c r="F17" s="6">
        <f t="shared" si="10"/>
        <v>0</v>
      </c>
      <c r="G17" s="19">
        <f t="shared" si="0"/>
        <v>26</v>
      </c>
      <c r="H17" s="145"/>
      <c r="I17" s="7" t="s">
        <v>10</v>
      </c>
      <c r="J17" s="7" t="s">
        <v>10</v>
      </c>
      <c r="K17" s="7" t="s">
        <v>10</v>
      </c>
      <c r="L17" s="7" t="s">
        <v>10</v>
      </c>
      <c r="M17" s="7" t="s">
        <v>10</v>
      </c>
      <c r="N17" s="11"/>
      <c r="O17" s="8" t="s">
        <v>10</v>
      </c>
      <c r="P17" s="7" t="s">
        <v>10</v>
      </c>
      <c r="Q17" s="7" t="s">
        <v>10</v>
      </c>
      <c r="R17" s="7" t="s">
        <v>10</v>
      </c>
      <c r="S17" s="7" t="s">
        <v>10</v>
      </c>
      <c r="T17" s="7" t="s">
        <v>10</v>
      </c>
      <c r="U17" s="11"/>
      <c r="V17" s="8" t="s">
        <v>10</v>
      </c>
      <c r="W17" s="7" t="s">
        <v>10</v>
      </c>
      <c r="X17" s="7" t="s">
        <v>10</v>
      </c>
      <c r="Y17" s="7" t="s">
        <v>10</v>
      </c>
      <c r="Z17" s="7" t="s">
        <v>10</v>
      </c>
      <c r="AA17" s="7" t="s">
        <v>10</v>
      </c>
      <c r="AB17" s="11"/>
      <c r="AC17" s="8" t="s">
        <v>10</v>
      </c>
      <c r="AD17" s="7" t="s">
        <v>10</v>
      </c>
      <c r="AE17" s="7" t="s">
        <v>10</v>
      </c>
      <c r="AF17" s="7" t="s">
        <v>10</v>
      </c>
      <c r="AG17" s="7" t="s">
        <v>10</v>
      </c>
      <c r="AH17" s="7" t="s">
        <v>10</v>
      </c>
      <c r="AI17" s="11"/>
      <c r="AJ17" s="8" t="s">
        <v>10</v>
      </c>
      <c r="AK17" s="7" t="s">
        <v>10</v>
      </c>
      <c r="AL17" s="154" t="s">
        <v>10</v>
      </c>
      <c r="AN17" s="137">
        <f>120/FACTURA!$E$14*G17</f>
        <v>119.99999999999999</v>
      </c>
    </row>
    <row r="18" spans="1:40" x14ac:dyDescent="0.35">
      <c r="A18" s="133"/>
      <c r="B18" s="127" t="s">
        <v>122</v>
      </c>
      <c r="C18" s="127"/>
      <c r="D18" s="127"/>
      <c r="E18" s="128">
        <f>SUBTOTAL(9,E17:E17)</f>
        <v>26</v>
      </c>
      <c r="F18" s="129">
        <f t="shared" ref="F18" si="16">SUBTOTAL(9,F17:F17)</f>
        <v>0</v>
      </c>
      <c r="G18" s="130">
        <f t="shared" ref="G18" si="17">SUBTOTAL(9,G17:G17)</f>
        <v>26</v>
      </c>
      <c r="H18" s="146">
        <f>SUBTOTAL(3,H17:H17)</f>
        <v>0</v>
      </c>
      <c r="I18" s="131">
        <f t="shared" ref="I18" si="18">SUBTOTAL(3,I17:I17)</f>
        <v>1</v>
      </c>
      <c r="J18" s="131">
        <f t="shared" ref="J18" si="19">SUBTOTAL(3,J17:J17)</f>
        <v>1</v>
      </c>
      <c r="K18" s="131">
        <f t="shared" ref="K18" si="20">SUBTOTAL(3,K17:K17)</f>
        <v>1</v>
      </c>
      <c r="L18" s="131">
        <f t="shared" ref="L18" si="21">SUBTOTAL(3,L17:L17)</f>
        <v>1</v>
      </c>
      <c r="M18" s="131">
        <f t="shared" ref="M18" si="22">SUBTOTAL(3,M17:M17)</f>
        <v>1</v>
      </c>
      <c r="N18" s="126">
        <f t="shared" ref="N18" si="23">SUBTOTAL(3,N17:N17)</f>
        <v>0</v>
      </c>
      <c r="O18" s="132">
        <f t="shared" ref="O18" si="24">SUBTOTAL(3,O17:O17)</f>
        <v>1</v>
      </c>
      <c r="P18" s="131">
        <f t="shared" ref="P18" si="25">SUBTOTAL(3,P17:P17)</f>
        <v>1</v>
      </c>
      <c r="Q18" s="131">
        <f t="shared" ref="Q18" si="26">SUBTOTAL(3,Q17:Q17)</f>
        <v>1</v>
      </c>
      <c r="R18" s="131">
        <f t="shared" ref="R18" si="27">SUBTOTAL(3,R17:R17)</f>
        <v>1</v>
      </c>
      <c r="S18" s="131">
        <f t="shared" ref="S18" si="28">SUBTOTAL(3,S17:S17)</f>
        <v>1</v>
      </c>
      <c r="T18" s="131">
        <f t="shared" ref="T18" si="29">SUBTOTAL(3,T17:T17)</f>
        <v>1</v>
      </c>
      <c r="U18" s="126">
        <f t="shared" ref="U18" si="30">SUBTOTAL(3,U17:U17)</f>
        <v>0</v>
      </c>
      <c r="V18" s="132">
        <f t="shared" ref="V18" si="31">SUBTOTAL(3,V17:V17)</f>
        <v>1</v>
      </c>
      <c r="W18" s="131">
        <f t="shared" ref="W18" si="32">SUBTOTAL(3,W17:W17)</f>
        <v>1</v>
      </c>
      <c r="X18" s="131">
        <f t="shared" ref="X18" si="33">SUBTOTAL(3,X17:X17)</f>
        <v>1</v>
      </c>
      <c r="Y18" s="131">
        <f t="shared" ref="Y18" si="34">SUBTOTAL(3,Y17:Y17)</f>
        <v>1</v>
      </c>
      <c r="Z18" s="131">
        <f t="shared" ref="Z18" si="35">SUBTOTAL(3,Z17:Z17)</f>
        <v>1</v>
      </c>
      <c r="AA18" s="131">
        <f t="shared" ref="AA18" si="36">SUBTOTAL(3,AA17:AA17)</f>
        <v>1</v>
      </c>
      <c r="AB18" s="126">
        <f t="shared" ref="AB18" si="37">SUBTOTAL(3,AB17:AB17)</f>
        <v>0</v>
      </c>
      <c r="AC18" s="132">
        <f t="shared" ref="AC18" si="38">SUBTOTAL(3,AC17:AC17)</f>
        <v>1</v>
      </c>
      <c r="AD18" s="131">
        <f t="shared" ref="AD18" si="39">SUBTOTAL(3,AD17:AD17)</f>
        <v>1</v>
      </c>
      <c r="AE18" s="131">
        <f t="shared" ref="AE18" si="40">SUBTOTAL(3,AE17:AE17)</f>
        <v>1</v>
      </c>
      <c r="AF18" s="131">
        <f t="shared" ref="AF18" si="41">SUBTOTAL(3,AF17:AF17)</f>
        <v>1</v>
      </c>
      <c r="AG18" s="131">
        <f t="shared" ref="AG18" si="42">SUBTOTAL(3,AG17:AG17)</f>
        <v>1</v>
      </c>
      <c r="AH18" s="131">
        <f t="shared" ref="AH18" si="43">SUBTOTAL(3,AH17:AH17)</f>
        <v>1</v>
      </c>
      <c r="AI18" s="126">
        <f t="shared" ref="AI18:AJ18" si="44">SUBTOTAL(3,AI17:AI17)</f>
        <v>0</v>
      </c>
      <c r="AJ18" s="132">
        <f t="shared" si="44"/>
        <v>1</v>
      </c>
      <c r="AK18" s="131">
        <f t="shared" ref="AK18:AL18" si="45">SUBTOTAL(3,AK17:AK17)</f>
        <v>1</v>
      </c>
      <c r="AL18" s="152">
        <f t="shared" si="45"/>
        <v>1</v>
      </c>
      <c r="AN18" s="138">
        <f t="shared" ref="AN18" si="46">SUBTOTAL(9,AN17:AN17)</f>
        <v>119.99999999999999</v>
      </c>
    </row>
    <row r="19" spans="1:40" s="1" customFormat="1" ht="15" thickBot="1" x14ac:dyDescent="0.4">
      <c r="A19" s="20" t="s">
        <v>25</v>
      </c>
      <c r="B19" s="21"/>
      <c r="C19" s="22"/>
      <c r="D19" s="149"/>
      <c r="E19" s="148">
        <f>SUBTOTAL(9,E5:E18)</f>
        <v>205</v>
      </c>
      <c r="F19" s="23">
        <f>SUBTOTAL(9,F5:F18)</f>
        <v>0</v>
      </c>
      <c r="G19" s="24">
        <f>SUBTOTAL(9,G5:G18)</f>
        <v>205</v>
      </c>
      <c r="H19" s="147">
        <f t="shared" ref="H19:AL19" si="47">SUBTOTAL(3,H5:H18)</f>
        <v>0</v>
      </c>
      <c r="I19" s="17">
        <f t="shared" si="47"/>
        <v>8</v>
      </c>
      <c r="J19" s="17">
        <f t="shared" si="47"/>
        <v>7</v>
      </c>
      <c r="K19" s="17">
        <f t="shared" si="47"/>
        <v>7</v>
      </c>
      <c r="L19" s="17">
        <f t="shared" si="47"/>
        <v>8</v>
      </c>
      <c r="M19" s="17">
        <f t="shared" si="47"/>
        <v>8</v>
      </c>
      <c r="N19" s="16">
        <f t="shared" si="47"/>
        <v>0</v>
      </c>
      <c r="O19" s="18">
        <f t="shared" si="47"/>
        <v>8</v>
      </c>
      <c r="P19" s="17">
        <f t="shared" si="47"/>
        <v>8</v>
      </c>
      <c r="Q19" s="17">
        <f t="shared" si="47"/>
        <v>8</v>
      </c>
      <c r="R19" s="17">
        <f t="shared" si="47"/>
        <v>8</v>
      </c>
      <c r="S19" s="17">
        <f t="shared" si="47"/>
        <v>7</v>
      </c>
      <c r="T19" s="17">
        <f t="shared" si="47"/>
        <v>8</v>
      </c>
      <c r="U19" s="16">
        <f t="shared" si="47"/>
        <v>0</v>
      </c>
      <c r="V19" s="18">
        <f t="shared" si="47"/>
        <v>8</v>
      </c>
      <c r="W19" s="17">
        <f t="shared" si="47"/>
        <v>8</v>
      </c>
      <c r="X19" s="17">
        <f t="shared" si="47"/>
        <v>8</v>
      </c>
      <c r="Y19" s="17">
        <f t="shared" si="47"/>
        <v>8</v>
      </c>
      <c r="Z19" s="17">
        <f t="shared" si="47"/>
        <v>8</v>
      </c>
      <c r="AA19" s="17">
        <f t="shared" si="47"/>
        <v>8</v>
      </c>
      <c r="AB19" s="16">
        <f t="shared" si="47"/>
        <v>0</v>
      </c>
      <c r="AC19" s="18">
        <f t="shared" si="47"/>
        <v>8</v>
      </c>
      <c r="AD19" s="17">
        <f t="shared" si="47"/>
        <v>8</v>
      </c>
      <c r="AE19" s="17">
        <f t="shared" si="47"/>
        <v>8</v>
      </c>
      <c r="AF19" s="17">
        <f t="shared" si="47"/>
        <v>8</v>
      </c>
      <c r="AG19" s="17">
        <f t="shared" si="47"/>
        <v>8</v>
      </c>
      <c r="AH19" s="17">
        <f t="shared" si="47"/>
        <v>8</v>
      </c>
      <c r="AI19" s="16">
        <f t="shared" si="47"/>
        <v>0</v>
      </c>
      <c r="AJ19" s="18">
        <f t="shared" si="47"/>
        <v>8</v>
      </c>
      <c r="AK19" s="17">
        <f t="shared" si="47"/>
        <v>8</v>
      </c>
      <c r="AL19" s="153">
        <f t="shared" si="47"/>
        <v>8</v>
      </c>
      <c r="AN19" s="139">
        <f>SUBTOTAL(9,AN5:AN18)</f>
        <v>1072.6923076923076</v>
      </c>
    </row>
    <row r="21" spans="1:40" x14ac:dyDescent="0.35">
      <c r="A21" s="150" t="s">
        <v>143</v>
      </c>
      <c r="C21" s="150">
        <f>26</f>
        <v>26</v>
      </c>
    </row>
  </sheetData>
  <mergeCells count="7">
    <mergeCell ref="H1:AL1"/>
    <mergeCell ref="AJ2:AL2"/>
    <mergeCell ref="E2:G3"/>
    <mergeCell ref="H2:N2"/>
    <mergeCell ref="O2:U2"/>
    <mergeCell ref="V2:AB2"/>
    <mergeCell ref="AC2:AI2"/>
  </mergeCells>
  <phoneticPr fontId="4" type="noConversion"/>
  <conditionalFormatting sqref="H7:AI7 H11:V11 H9:V9 H13:V15 H17:V17 H5:AL5">
    <cfRule type="cellIs" dxfId="71" priority="147" operator="equal">
      <formula>"XX"</formula>
    </cfRule>
    <cfRule type="cellIs" dxfId="70" priority="148" operator="equal">
      <formula>"X"</formula>
    </cfRule>
  </conditionalFormatting>
  <conditionalFormatting sqref="H6:AI6">
    <cfRule type="cellIs" dxfId="69" priority="145" operator="equal">
      <formula>"XX"</formula>
    </cfRule>
    <cfRule type="cellIs" dxfId="68" priority="146" operator="equal">
      <formula>"X"</formula>
    </cfRule>
  </conditionalFormatting>
  <conditionalFormatting sqref="H19:AI19">
    <cfRule type="cellIs" dxfId="67" priority="123" operator="equal">
      <formula>"XX"</formula>
    </cfRule>
    <cfRule type="cellIs" dxfId="66" priority="124" operator="equal">
      <formula>"X"</formula>
    </cfRule>
  </conditionalFormatting>
  <conditionalFormatting sqref="H8:AI8">
    <cfRule type="cellIs" dxfId="65" priority="93" operator="equal">
      <formula>"XX"</formula>
    </cfRule>
    <cfRule type="cellIs" dxfId="64" priority="94" operator="equal">
      <formula>"X"</formula>
    </cfRule>
  </conditionalFormatting>
  <conditionalFormatting sqref="H10:AI10">
    <cfRule type="cellIs" dxfId="63" priority="91" operator="equal">
      <formula>"XX"</formula>
    </cfRule>
    <cfRule type="cellIs" dxfId="62" priority="92" operator="equal">
      <formula>"X"</formula>
    </cfRule>
  </conditionalFormatting>
  <conditionalFormatting sqref="H12:AI12">
    <cfRule type="cellIs" dxfId="61" priority="89" operator="equal">
      <formula>"XX"</formula>
    </cfRule>
    <cfRule type="cellIs" dxfId="60" priority="90" operator="equal">
      <formula>"X"</formula>
    </cfRule>
  </conditionalFormatting>
  <conditionalFormatting sqref="H16:AI16">
    <cfRule type="cellIs" dxfId="59" priority="87" operator="equal">
      <formula>"XX"</formula>
    </cfRule>
    <cfRule type="cellIs" dxfId="58" priority="88" operator="equal">
      <formula>"X"</formula>
    </cfRule>
  </conditionalFormatting>
  <conditionalFormatting sqref="H18:AI18">
    <cfRule type="cellIs" dxfId="57" priority="85" operator="equal">
      <formula>"XX"</formula>
    </cfRule>
    <cfRule type="cellIs" dxfId="56" priority="86" operator="equal">
      <formula>"X"</formula>
    </cfRule>
  </conditionalFormatting>
  <conditionalFormatting sqref="AL10">
    <cfRule type="cellIs" dxfId="55" priority="23" operator="equal">
      <formula>"XX"</formula>
    </cfRule>
    <cfRule type="cellIs" dxfId="54" priority="24" operator="equal">
      <formula>"X"</formula>
    </cfRule>
  </conditionalFormatting>
  <conditionalFormatting sqref="AL12">
    <cfRule type="cellIs" dxfId="53" priority="21" operator="equal">
      <formula>"XX"</formula>
    </cfRule>
    <cfRule type="cellIs" dxfId="52" priority="22" operator="equal">
      <formula>"X"</formula>
    </cfRule>
  </conditionalFormatting>
  <conditionalFormatting sqref="AJ7:AL7">
    <cfRule type="cellIs" dxfId="51" priority="79" operator="equal">
      <formula>"XX"</formula>
    </cfRule>
    <cfRule type="cellIs" dxfId="50" priority="80" operator="equal">
      <formula>"X"</formula>
    </cfRule>
  </conditionalFormatting>
  <conditionalFormatting sqref="AL18">
    <cfRule type="cellIs" dxfId="49" priority="17" operator="equal">
      <formula>"XX"</formula>
    </cfRule>
    <cfRule type="cellIs" dxfId="48" priority="18" operator="equal">
      <formula>"X"</formula>
    </cfRule>
  </conditionalFormatting>
  <conditionalFormatting sqref="AJ18">
    <cfRule type="cellIs" dxfId="47" priority="45" operator="equal">
      <formula>"XX"</formula>
    </cfRule>
    <cfRule type="cellIs" dxfId="46" priority="46" operator="equal">
      <formula>"X"</formula>
    </cfRule>
  </conditionalFormatting>
  <conditionalFormatting sqref="AK19">
    <cfRule type="cellIs" dxfId="45" priority="41" operator="equal">
      <formula>"XX"</formula>
    </cfRule>
    <cfRule type="cellIs" dxfId="44" priority="42" operator="equal">
      <formula>"X"</formula>
    </cfRule>
  </conditionalFormatting>
  <conditionalFormatting sqref="AK8">
    <cfRule type="cellIs" dxfId="43" priority="39" operator="equal">
      <formula>"XX"</formula>
    </cfRule>
    <cfRule type="cellIs" dxfId="42" priority="40" operator="equal">
      <formula>"X"</formula>
    </cfRule>
  </conditionalFormatting>
  <conditionalFormatting sqref="AK10">
    <cfRule type="cellIs" dxfId="41" priority="37" operator="equal">
      <formula>"XX"</formula>
    </cfRule>
    <cfRule type="cellIs" dxfId="40" priority="38" operator="equal">
      <formula>"X"</formula>
    </cfRule>
  </conditionalFormatting>
  <conditionalFormatting sqref="AK12">
    <cfRule type="cellIs" dxfId="39" priority="35" operator="equal">
      <formula>"XX"</formula>
    </cfRule>
    <cfRule type="cellIs" dxfId="38" priority="36" operator="equal">
      <formula>"X"</formula>
    </cfRule>
  </conditionalFormatting>
  <conditionalFormatting sqref="AJ6:AL6">
    <cfRule type="cellIs" dxfId="37" priority="59" operator="equal">
      <formula>"XX"</formula>
    </cfRule>
    <cfRule type="cellIs" dxfId="36" priority="60" operator="equal">
      <formula>"X"</formula>
    </cfRule>
  </conditionalFormatting>
  <conditionalFormatting sqref="AJ19">
    <cfRule type="cellIs" dxfId="35" priority="55" operator="equal">
      <formula>"XX"</formula>
    </cfRule>
    <cfRule type="cellIs" dxfId="34" priority="56" operator="equal">
      <formula>"X"</formula>
    </cfRule>
  </conditionalFormatting>
  <conditionalFormatting sqref="AJ8">
    <cfRule type="cellIs" dxfId="33" priority="53" operator="equal">
      <formula>"XX"</formula>
    </cfRule>
    <cfRule type="cellIs" dxfId="32" priority="54" operator="equal">
      <formula>"X"</formula>
    </cfRule>
  </conditionalFormatting>
  <conditionalFormatting sqref="AJ10">
    <cfRule type="cellIs" dxfId="31" priority="51" operator="equal">
      <formula>"XX"</formula>
    </cfRule>
    <cfRule type="cellIs" dxfId="30" priority="52" operator="equal">
      <formula>"X"</formula>
    </cfRule>
  </conditionalFormatting>
  <conditionalFormatting sqref="AJ12">
    <cfRule type="cellIs" dxfId="29" priority="49" operator="equal">
      <formula>"XX"</formula>
    </cfRule>
    <cfRule type="cellIs" dxfId="28" priority="50" operator="equal">
      <formula>"X"</formula>
    </cfRule>
  </conditionalFormatting>
  <conditionalFormatting sqref="AJ16">
    <cfRule type="cellIs" dxfId="27" priority="47" operator="equal">
      <formula>"XX"</formula>
    </cfRule>
    <cfRule type="cellIs" dxfId="26" priority="48" operator="equal">
      <formula>"X"</formula>
    </cfRule>
  </conditionalFormatting>
  <conditionalFormatting sqref="AK16">
    <cfRule type="cellIs" dxfId="25" priority="33" operator="equal">
      <formula>"XX"</formula>
    </cfRule>
    <cfRule type="cellIs" dxfId="24" priority="34" operator="equal">
      <formula>"X"</formula>
    </cfRule>
  </conditionalFormatting>
  <conditionalFormatting sqref="AK18">
    <cfRule type="cellIs" dxfId="23" priority="31" operator="equal">
      <formula>"XX"</formula>
    </cfRule>
    <cfRule type="cellIs" dxfId="22" priority="32" operator="equal">
      <formula>"X"</formula>
    </cfRule>
  </conditionalFormatting>
  <conditionalFormatting sqref="AL19">
    <cfRule type="cellIs" dxfId="21" priority="27" operator="equal">
      <formula>"XX"</formula>
    </cfRule>
    <cfRule type="cellIs" dxfId="20" priority="28" operator="equal">
      <formula>"X"</formula>
    </cfRule>
  </conditionalFormatting>
  <conditionalFormatting sqref="AL8">
    <cfRule type="cellIs" dxfId="19" priority="25" operator="equal">
      <formula>"XX"</formula>
    </cfRule>
    <cfRule type="cellIs" dxfId="18" priority="26" operator="equal">
      <formula>"X"</formula>
    </cfRule>
  </conditionalFormatting>
  <conditionalFormatting sqref="AL16">
    <cfRule type="cellIs" dxfId="17" priority="19" operator="equal">
      <formula>"XX"</formula>
    </cfRule>
    <cfRule type="cellIs" dxfId="16" priority="20" operator="equal">
      <formula>"X"</formula>
    </cfRule>
  </conditionalFormatting>
  <conditionalFormatting sqref="W9:AI9">
    <cfRule type="cellIs" dxfId="15" priority="15" operator="equal">
      <formula>"XX"</formula>
    </cfRule>
    <cfRule type="cellIs" dxfId="14" priority="16" operator="equal">
      <formula>"X"</formula>
    </cfRule>
  </conditionalFormatting>
  <conditionalFormatting sqref="AJ9:AL9">
    <cfRule type="cellIs" dxfId="13" priority="13" operator="equal">
      <formula>"XX"</formula>
    </cfRule>
    <cfRule type="cellIs" dxfId="12" priority="14" operator="equal">
      <formula>"X"</formula>
    </cfRule>
  </conditionalFormatting>
  <conditionalFormatting sqref="W11:AI11">
    <cfRule type="cellIs" dxfId="11" priority="11" operator="equal">
      <formula>"XX"</formula>
    </cfRule>
    <cfRule type="cellIs" dxfId="10" priority="12" operator="equal">
      <formula>"X"</formula>
    </cfRule>
  </conditionalFormatting>
  <conditionalFormatting sqref="AJ11:AL11">
    <cfRule type="cellIs" dxfId="9" priority="9" operator="equal">
      <formula>"XX"</formula>
    </cfRule>
    <cfRule type="cellIs" dxfId="8" priority="10" operator="equal">
      <formula>"X"</formula>
    </cfRule>
  </conditionalFormatting>
  <conditionalFormatting sqref="W13:AI15">
    <cfRule type="cellIs" dxfId="7" priority="7" operator="equal">
      <formula>"XX"</formula>
    </cfRule>
    <cfRule type="cellIs" dxfId="6" priority="8" operator="equal">
      <formula>"X"</formula>
    </cfRule>
  </conditionalFormatting>
  <conditionalFormatting sqref="AJ13:AL15">
    <cfRule type="cellIs" dxfId="5" priority="5" operator="equal">
      <formula>"XX"</formula>
    </cfRule>
    <cfRule type="cellIs" dxfId="4" priority="6" operator="equal">
      <formula>"X"</formula>
    </cfRule>
  </conditionalFormatting>
  <conditionalFormatting sqref="W17:AI17">
    <cfRule type="cellIs" dxfId="3" priority="3" operator="equal">
      <formula>"XX"</formula>
    </cfRule>
    <cfRule type="cellIs" dxfId="2" priority="4" operator="equal">
      <formula>"X"</formula>
    </cfRule>
  </conditionalFormatting>
  <conditionalFormatting sqref="AJ17:AL17">
    <cfRule type="cellIs" dxfId="1" priority="1" operator="equal">
      <formula>"XX"</formula>
    </cfRule>
    <cfRule type="cellIs" dxfId="0" priority="2" operator="equal">
      <formula>"X"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N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APROBADO</vt:lpstr>
      <vt:lpstr>FACTURA</vt:lpstr>
      <vt:lpstr>Asistencia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Mendoza</dc:creator>
  <cp:lastModifiedBy>Bruno Curo</cp:lastModifiedBy>
  <dcterms:created xsi:type="dcterms:W3CDTF">2023-05-04T17:19:05Z</dcterms:created>
  <dcterms:modified xsi:type="dcterms:W3CDTF">2023-05-18T22:19:24Z</dcterms:modified>
</cp:coreProperties>
</file>