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bruno_curo_oceanofoods_pe/Documents/Documentos/Marketing/Mercaderismo Tradicional/Gasto Pimienta/"/>
    </mc:Choice>
  </mc:AlternateContent>
  <xr:revisionPtr revIDLastSave="0" documentId="8_{B59C61F0-D071-49B8-A1D1-F4C12C9DCB66}" xr6:coauthVersionLast="47" xr6:coauthVersionMax="47" xr10:uidLastSave="{00000000-0000-0000-0000-000000000000}"/>
  <bookViews>
    <workbookView xWindow="-110" yWindow="-110" windowWidth="19420" windowHeight="10300" firstSheet="1" activeTab="1" xr2:uid="{2EF486B6-2A0F-4723-B7FB-704289C25846}"/>
  </bookViews>
  <sheets>
    <sheet name="APROBADO" sheetId="4" state="hidden" r:id="rId1"/>
    <sheet name="FACTURA" sheetId="3" r:id="rId2"/>
    <sheet name="Asistencia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1" i="3" l="1"/>
  <c r="AJ28" i="1"/>
  <c r="AJ29" i="1" s="1"/>
  <c r="I26" i="3" s="1"/>
  <c r="I40" i="3" s="1"/>
  <c r="AJ26" i="1"/>
  <c r="AJ24" i="1"/>
  <c r="AJ22" i="1"/>
  <c r="AJ21" i="1"/>
  <c r="AJ20" i="1"/>
  <c r="AJ18" i="1"/>
  <c r="AJ19" i="1" s="1"/>
  <c r="I22" i="3" s="1"/>
  <c r="I36" i="3" s="1"/>
  <c r="AJ16" i="1"/>
  <c r="AJ15" i="1"/>
  <c r="AJ13" i="1"/>
  <c r="AJ12" i="1"/>
  <c r="AJ27" i="1"/>
  <c r="I25" i="3" s="1"/>
  <c r="I39" i="3" s="1"/>
  <c r="AJ25" i="1"/>
  <c r="I24" i="3" s="1"/>
  <c r="I38" i="3" s="1"/>
  <c r="AJ23" i="1"/>
  <c r="I23" i="3" s="1"/>
  <c r="I37" i="3" s="1"/>
  <c r="AJ17" i="1"/>
  <c r="I21" i="3" s="1"/>
  <c r="I35" i="3" s="1"/>
  <c r="AJ14" i="1"/>
  <c r="I20" i="3" s="1"/>
  <c r="I34" i="3" s="1"/>
  <c r="I19" i="3"/>
  <c r="I33" i="3" s="1"/>
  <c r="AJ11" i="1"/>
  <c r="AJ10" i="1"/>
  <c r="AJ9" i="1"/>
  <c r="AJ8" i="1"/>
  <c r="AJ7" i="1"/>
  <c r="AJ6" i="1"/>
  <c r="AJ5" i="1"/>
  <c r="AJ30" i="1" l="1"/>
  <c r="B29" i="3"/>
  <c r="E26" i="3"/>
  <c r="E25" i="3"/>
  <c r="H25" i="3" s="1"/>
  <c r="E24" i="3"/>
  <c r="E23" i="3"/>
  <c r="E22" i="3"/>
  <c r="H22" i="3" s="1"/>
  <c r="G36" i="3" s="1"/>
  <c r="E21" i="3"/>
  <c r="E20" i="3"/>
  <c r="E19" i="3"/>
  <c r="E36" i="3"/>
  <c r="E34" i="3"/>
  <c r="D36" i="3"/>
  <c r="D34" i="3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AH11" i="1"/>
  <c r="AH30" i="1" s="1"/>
  <c r="AG11" i="1"/>
  <c r="AG30" i="1" s="1"/>
  <c r="AF11" i="1"/>
  <c r="AF30" i="1" s="1"/>
  <c r="AE11" i="1"/>
  <c r="AD11" i="1"/>
  <c r="AD30" i="1" s="1"/>
  <c r="AC11" i="1"/>
  <c r="AC30" i="1" s="1"/>
  <c r="AB11" i="1"/>
  <c r="AB30" i="1" s="1"/>
  <c r="AA11" i="1"/>
  <c r="Z11" i="1"/>
  <c r="Z30" i="1" s="1"/>
  <c r="Y11" i="1"/>
  <c r="Y30" i="1" s="1"/>
  <c r="X11" i="1"/>
  <c r="X30" i="1" s="1"/>
  <c r="W11" i="1"/>
  <c r="V11" i="1"/>
  <c r="V30" i="1" s="1"/>
  <c r="U11" i="1"/>
  <c r="U30" i="1" s="1"/>
  <c r="T11" i="1"/>
  <c r="T30" i="1" s="1"/>
  <c r="S11" i="1"/>
  <c r="R11" i="1"/>
  <c r="R30" i="1" s="1"/>
  <c r="Q11" i="1"/>
  <c r="Q30" i="1" s="1"/>
  <c r="P11" i="1"/>
  <c r="P30" i="1" s="1"/>
  <c r="O11" i="1"/>
  <c r="N11" i="1"/>
  <c r="N30" i="1" s="1"/>
  <c r="M11" i="1"/>
  <c r="M30" i="1" s="1"/>
  <c r="L11" i="1"/>
  <c r="L30" i="1" s="1"/>
  <c r="K11" i="1"/>
  <c r="J11" i="1"/>
  <c r="J30" i="1" s="1"/>
  <c r="I11" i="1"/>
  <c r="I30" i="1" s="1"/>
  <c r="H11" i="1"/>
  <c r="H30" i="1" s="1"/>
  <c r="G11" i="1"/>
  <c r="K26" i="3"/>
  <c r="K25" i="3"/>
  <c r="J39" i="3" s="1"/>
  <c r="K24" i="3"/>
  <c r="K23" i="3"/>
  <c r="K22" i="3"/>
  <c r="K21" i="3"/>
  <c r="J35" i="3" s="1"/>
  <c r="K20" i="3"/>
  <c r="J34" i="3" s="1"/>
  <c r="K19" i="3"/>
  <c r="J19" i="3"/>
  <c r="H41" i="3" s="1"/>
  <c r="D26" i="3"/>
  <c r="D25" i="3"/>
  <c r="D24" i="3"/>
  <c r="D23" i="3"/>
  <c r="D22" i="3"/>
  <c r="D21" i="3"/>
  <c r="D20" i="3"/>
  <c r="D19" i="3"/>
  <c r="F41" i="4"/>
  <c r="H41" i="4" s="1"/>
  <c r="F40" i="4"/>
  <c r="F43" i="4"/>
  <c r="F42" i="4"/>
  <c r="H42" i="4" s="1"/>
  <c r="J42" i="4" s="1"/>
  <c r="F39" i="4"/>
  <c r="H39" i="4" s="1"/>
  <c r="J39" i="4" s="1"/>
  <c r="D30" i="4"/>
  <c r="D32" i="4" s="1"/>
  <c r="D27" i="4"/>
  <c r="D26" i="4"/>
  <c r="H46" i="4" s="1"/>
  <c r="J46" i="4" s="1"/>
  <c r="H26" i="3" l="1"/>
  <c r="F34" i="3"/>
  <c r="H21" i="3"/>
  <c r="H23" i="3"/>
  <c r="J38" i="3"/>
  <c r="H19" i="3"/>
  <c r="H20" i="3"/>
  <c r="G34" i="3" s="1"/>
  <c r="H24" i="3"/>
  <c r="J36" i="3"/>
  <c r="J40" i="3"/>
  <c r="F36" i="3"/>
  <c r="J33" i="3"/>
  <c r="J37" i="3"/>
  <c r="G30" i="1"/>
  <c r="S30" i="1"/>
  <c r="AE30" i="1"/>
  <c r="O30" i="1"/>
  <c r="W30" i="1"/>
  <c r="K30" i="1"/>
  <c r="AA30" i="1"/>
  <c r="D27" i="3"/>
  <c r="D34" i="4"/>
  <c r="H45" i="4"/>
  <c r="J45" i="4" s="1"/>
  <c r="H47" i="4"/>
  <c r="J47" i="4" s="1"/>
  <c r="J41" i="4"/>
  <c r="F44" i="4"/>
  <c r="H44" i="4" s="1"/>
  <c r="J44" i="4" s="1"/>
  <c r="H52" i="4"/>
  <c r="J52" i="4" s="1"/>
  <c r="H43" i="4"/>
  <c r="J43" i="4" s="1"/>
  <c r="D35" i="4"/>
  <c r="H40" i="4"/>
  <c r="J40" i="4" s="1"/>
  <c r="J41" i="3" l="1"/>
  <c r="J48" i="4"/>
  <c r="J49" i="4" l="1"/>
  <c r="J50" i="4"/>
  <c r="K30" i="4" l="1"/>
  <c r="K34" i="4"/>
  <c r="E28" i="1" l="1"/>
  <c r="E29" i="1" s="1"/>
  <c r="E40" i="3" s="1"/>
  <c r="D28" i="1"/>
  <c r="D29" i="1" s="1"/>
  <c r="D40" i="3" s="1"/>
  <c r="E26" i="1"/>
  <c r="E27" i="1" s="1"/>
  <c r="E39" i="3" s="1"/>
  <c r="D26" i="1"/>
  <c r="E24" i="1"/>
  <c r="E25" i="1" s="1"/>
  <c r="E38" i="3" s="1"/>
  <c r="D24" i="1"/>
  <c r="D25" i="1" s="1"/>
  <c r="D38" i="3" s="1"/>
  <c r="E22" i="1"/>
  <c r="D22" i="1"/>
  <c r="E21" i="1"/>
  <c r="D21" i="1"/>
  <c r="E20" i="1"/>
  <c r="E23" i="1" s="1"/>
  <c r="E37" i="3" s="1"/>
  <c r="D20" i="1"/>
  <c r="E18" i="1"/>
  <c r="E19" i="1" s="1"/>
  <c r="D18" i="1"/>
  <c r="D19" i="1" s="1"/>
  <c r="E16" i="1"/>
  <c r="D16" i="1"/>
  <c r="E15" i="1"/>
  <c r="D15" i="1"/>
  <c r="E13" i="1"/>
  <c r="D13" i="1"/>
  <c r="F13" i="1" s="1"/>
  <c r="E12" i="1"/>
  <c r="D12" i="1"/>
  <c r="E10" i="1"/>
  <c r="D10" i="1"/>
  <c r="E9" i="1"/>
  <c r="D9" i="1"/>
  <c r="E8" i="1"/>
  <c r="D8" i="1"/>
  <c r="F8" i="1" s="1"/>
  <c r="E7" i="1"/>
  <c r="D7" i="1"/>
  <c r="E6" i="1"/>
  <c r="D6" i="1"/>
  <c r="E5" i="1"/>
  <c r="D5" i="1"/>
  <c r="G40" i="3" l="1"/>
  <c r="F40" i="3"/>
  <c r="F38" i="3"/>
  <c r="G38" i="3"/>
  <c r="E17" i="1"/>
  <c r="E35" i="3" s="1"/>
  <c r="F26" i="1"/>
  <c r="F27" i="1" s="1"/>
  <c r="D27" i="1"/>
  <c r="D39" i="3" s="1"/>
  <c r="D11" i="1"/>
  <c r="D14" i="1"/>
  <c r="D17" i="1"/>
  <c r="D35" i="3" s="1"/>
  <c r="F20" i="1"/>
  <c r="D23" i="1"/>
  <c r="D37" i="3" s="1"/>
  <c r="E11" i="1"/>
  <c r="E33" i="3" s="1"/>
  <c r="E41" i="3" s="1"/>
  <c r="E14" i="1"/>
  <c r="F18" i="1"/>
  <c r="F19" i="1" s="1"/>
  <c r="F21" i="1"/>
  <c r="F24" i="1"/>
  <c r="F25" i="1" s="1"/>
  <c r="F28" i="1"/>
  <c r="F29" i="1" s="1"/>
  <c r="F10" i="1"/>
  <c r="F22" i="1"/>
  <c r="F16" i="1"/>
  <c r="F5" i="1"/>
  <c r="F7" i="1"/>
  <c r="F9" i="1"/>
  <c r="F12" i="1"/>
  <c r="F14" i="1" s="1"/>
  <c r="F15" i="1"/>
  <c r="F6" i="1"/>
  <c r="G39" i="3" l="1"/>
  <c r="F39" i="3"/>
  <c r="F37" i="3"/>
  <c r="G37" i="3"/>
  <c r="F35" i="3"/>
  <c r="G35" i="3"/>
  <c r="D30" i="1"/>
  <c r="D33" i="3"/>
  <c r="D41" i="3" s="1"/>
  <c r="E30" i="1"/>
  <c r="F17" i="1"/>
  <c r="F11" i="1"/>
  <c r="F23" i="1"/>
  <c r="F33" i="3" l="1"/>
  <c r="F41" i="3" s="1"/>
  <c r="G33" i="3"/>
  <c r="G41" i="3" s="1"/>
  <c r="H34" i="3"/>
  <c r="K34" i="3" s="1"/>
  <c r="L34" i="3" s="1"/>
  <c r="M34" i="3" s="1"/>
  <c r="H35" i="3"/>
  <c r="K35" i="3" s="1"/>
  <c r="H37" i="3"/>
  <c r="K37" i="3" s="1"/>
  <c r="L37" i="3" s="1"/>
  <c r="M37" i="3" s="1"/>
  <c r="H39" i="3"/>
  <c r="K39" i="3" s="1"/>
  <c r="L39" i="3" s="1"/>
  <c r="M39" i="3" s="1"/>
  <c r="H40" i="3"/>
  <c r="K40" i="3" s="1"/>
  <c r="L40" i="3" s="1"/>
  <c r="M40" i="3" s="1"/>
  <c r="H36" i="3"/>
  <c r="K36" i="3" s="1"/>
  <c r="L36" i="3" s="1"/>
  <c r="M36" i="3" s="1"/>
  <c r="H38" i="3"/>
  <c r="K38" i="3" s="1"/>
  <c r="L38" i="3" s="1"/>
  <c r="M38" i="3" s="1"/>
  <c r="H33" i="3"/>
  <c r="K33" i="3" s="1"/>
  <c r="F30" i="1"/>
  <c r="K41" i="3" l="1"/>
  <c r="L33" i="3"/>
  <c r="M33" i="3" s="1"/>
  <c r="L35" i="3"/>
  <c r="M35" i="3" s="1"/>
  <c r="M41" i="3" l="1"/>
  <c r="L41" i="3"/>
</calcChain>
</file>

<file path=xl/sharedStrings.xml><?xml version="1.0" encoding="utf-8"?>
<sst xmlns="http://schemas.openxmlformats.org/spreadsheetml/2006/main" count="466" uniqueCount="159">
  <si>
    <t>ABRIL</t>
  </si>
  <si>
    <t>L</t>
  </si>
  <si>
    <t>M</t>
  </si>
  <si>
    <t>J</t>
  </si>
  <si>
    <t>V</t>
  </si>
  <si>
    <t>S</t>
  </si>
  <si>
    <t>D</t>
  </si>
  <si>
    <t>MOVILIDAD</t>
  </si>
  <si>
    <t>CIUDAD</t>
  </si>
  <si>
    <t xml:space="preserve">NOMBRES </t>
  </si>
  <si>
    <t>LIMA</t>
  </si>
  <si>
    <t>NOEMI ZORAIDA APARICIA TAPIA</t>
  </si>
  <si>
    <t>X</t>
  </si>
  <si>
    <t>MARIA FABIOLA GIL HERNANDEZ</t>
  </si>
  <si>
    <t>F</t>
  </si>
  <si>
    <t>MILAGROS TORRES QUINTANA</t>
  </si>
  <si>
    <t>PIURA</t>
  </si>
  <si>
    <t>ERICK DAVID LÓPEZ YOVERA</t>
  </si>
  <si>
    <t>CHICLAYO</t>
  </si>
  <si>
    <t xml:space="preserve">HILDA YOLANDA VIGIL VÁSQUEZ </t>
  </si>
  <si>
    <t>TRUJILLO</t>
  </si>
  <si>
    <t>HUANCAYO</t>
  </si>
  <si>
    <t>FLOR MARYLU URBANO ONISIHUAY</t>
  </si>
  <si>
    <t>MARY CARMEN SANABRIA QUISPE</t>
  </si>
  <si>
    <t xml:space="preserve">IQUITOS </t>
  </si>
  <si>
    <t xml:space="preserve">SERGIO VALENTIN MANZUR LOPEZ </t>
  </si>
  <si>
    <t>DAYHANA DARLING GONZALES DAVILA</t>
  </si>
  <si>
    <t xml:space="preserve">AREQUIPA </t>
  </si>
  <si>
    <t>JOHAN ANDREI DIAZ GONZALES</t>
  </si>
  <si>
    <t>CUSCO</t>
  </si>
  <si>
    <t>ANGELICA LEONOR
CHAVEZ BARRIENTOS</t>
  </si>
  <si>
    <t>IT</t>
  </si>
  <si>
    <t>SEMANA 1</t>
  </si>
  <si>
    <t>SEMANA 3</t>
  </si>
  <si>
    <t>SEMANA 2</t>
  </si>
  <si>
    <t>SEMANA 4</t>
  </si>
  <si>
    <t>TOTALES</t>
  </si>
  <si>
    <t>LIMA 1</t>
  </si>
  <si>
    <t>LIMA 2</t>
  </si>
  <si>
    <t>TOTAL DÍAS TRABAJADOS</t>
  </si>
  <si>
    <t>MERCADERISMO PRODUCTOS A1</t>
  </si>
  <si>
    <t>IQUITOS</t>
  </si>
  <si>
    <t>AREQUIPA</t>
  </si>
  <si>
    <t>LIMA 3</t>
  </si>
  <si>
    <t>LIMA 4</t>
  </si>
  <si>
    <t>MAGALY GISELLA GUTIERREZ CASTILLO</t>
  </si>
  <si>
    <t>ROXANA PILAR CONDORI ZAPANA</t>
  </si>
  <si>
    <t>DAVID AARON YARLEQUE RODRIGUEZ</t>
  </si>
  <si>
    <t>GLORIA SOTELO BUSTAMANTE</t>
  </si>
  <si>
    <t>STEFANIE GARCIA GONZALES</t>
  </si>
  <si>
    <t>DOMENIKA NANOUCHE IBAÑEZ CHIRINOS</t>
  </si>
  <si>
    <t>DÍA NORMAL</t>
  </si>
  <si>
    <t>DÍA FERIADO</t>
  </si>
  <si>
    <t>CLIENTE</t>
  </si>
  <si>
    <t>OCEANO FOODS</t>
  </si>
  <si>
    <r>
      <t xml:space="preserve">PIMIENTA </t>
    </r>
    <r>
      <rPr>
        <b/>
        <sz val="14"/>
        <color theme="1"/>
        <rFont val="Calibri"/>
        <family val="2"/>
        <scheme val="minor"/>
      </rPr>
      <t>- Servicio MERCADERISMO</t>
    </r>
  </si>
  <si>
    <t>FECHA CORTE</t>
  </si>
  <si>
    <t>SERVICIOS ATENDIDOS</t>
  </si>
  <si>
    <t>PRESUPUESTO N° AM 23-127</t>
  </si>
  <si>
    <t>Fecha Presupuesto : 06 Febrero 2023</t>
  </si>
  <si>
    <t>1. DATOS DEL CLIENTE:</t>
  </si>
  <si>
    <t>RAZÓN SOCIAL</t>
  </si>
  <si>
    <t>OCEANO FOODS S.A.C.</t>
  </si>
  <si>
    <t>RUC</t>
  </si>
  <si>
    <t>CONTACTO CLIENTE</t>
  </si>
  <si>
    <t>SLAVICA PAVIC</t>
  </si>
  <si>
    <t>Slavica Pavic (slavica.pavic@oceanofoods.pe)</t>
  </si>
  <si>
    <t>CONTACTO PIMIENTA</t>
  </si>
  <si>
    <t>RINO PEIRANO</t>
  </si>
  <si>
    <t>rino.peirano@pimientabtl.com</t>
  </si>
  <si>
    <t>2. DESCRIPCIÓN DEL SERVICIO</t>
  </si>
  <si>
    <t>SERVICIO</t>
  </si>
  <si>
    <t>MERCADERISMO PRODUCTOS A1 Lima y Provincias (mes)</t>
  </si>
  <si>
    <t>3. PRESUPUESTO</t>
  </si>
  <si>
    <t>3.A TOTAL MERCADERISTAS</t>
  </si>
  <si>
    <t>MERCADERISTAS</t>
  </si>
  <si>
    <t>LIMA (Mayoristas)</t>
  </si>
  <si>
    <t>TOTAL MERCADERISTAS</t>
  </si>
  <si>
    <t>TOTAL CIUDADES</t>
  </si>
  <si>
    <t>3.B PERIODO DE TRABAJO y ALCANCE DE VISITAS</t>
  </si>
  <si>
    <t>INVERSIÓN MENSUAL</t>
  </si>
  <si>
    <t>DIAS x MES</t>
  </si>
  <si>
    <t>1 día de descanso x semana</t>
  </si>
  <si>
    <t>TOTAL MESES</t>
  </si>
  <si>
    <t>TOTAL DÍAS DE TRABAJO</t>
  </si>
  <si>
    <r>
      <t>PDV x DÍA</t>
    </r>
    <r>
      <rPr>
        <sz val="8"/>
        <color theme="3" tint="-0.249977111117893"/>
        <rFont val="Calibri"/>
        <family val="2"/>
        <scheme val="minor"/>
      </rPr>
      <t>(Mercaderista)</t>
    </r>
  </si>
  <si>
    <t>INVERSIÓN x VISITA</t>
  </si>
  <si>
    <t>TOTAL VISITAS x MES</t>
  </si>
  <si>
    <t>TOTAL VISITAS</t>
  </si>
  <si>
    <t>3.C DETALLES DEL PRESUPUESTO</t>
  </si>
  <si>
    <t>DESCRIPCIÓN</t>
  </si>
  <si>
    <t>Cant x 
MES</t>
  </si>
  <si>
    <t>Cant x 
MERCADERISTA</t>
  </si>
  <si>
    <t>CANTIDAD</t>
  </si>
  <si>
    <t>PRECIO UNITARIO</t>
  </si>
  <si>
    <t>PRECIO TOTAL</t>
  </si>
  <si>
    <t>OBSERVACIONES</t>
  </si>
  <si>
    <t>SUELDO MERCADERISTA</t>
  </si>
  <si>
    <t>SUELDO NETO MES</t>
  </si>
  <si>
    <t>Sueldo neto mensual para la promotora, considerando que se va a necesitar que utilice su celular para envío de información (13% de retención por pensión de ley AFP u ONP)</t>
  </si>
  <si>
    <t>SUELDO BRUTO</t>
  </si>
  <si>
    <t>Personal en planilla, con contrato de trabajo y seguro social, no se considera personal con hijos para evitar asignación familiar</t>
  </si>
  <si>
    <t>CARGA SOCIAL</t>
  </si>
  <si>
    <t>Los beneficios sociales de un empleado en pequeña empresa bordea el 26% del sueldo bruto</t>
  </si>
  <si>
    <t>MOVILIDAD LIMA</t>
  </si>
  <si>
    <t>NO INCLUYE PERIFERIA, zona urbana metropolitana</t>
  </si>
  <si>
    <t>MOVILIDAD PROVINCIA 1</t>
  </si>
  <si>
    <t>NO INCLUYE PERIFERIA, zona centrica de la ciudad
PIURA, CHICLAYO, HUANCAYO</t>
  </si>
  <si>
    <t>MOVILIDAD PROVINCIA 2</t>
  </si>
  <si>
    <t>NO INCLUYE PERIFERIA, zona centrica de la ciudad TRUJILLO, IQUITOS, AREQUIPA, CUSCO</t>
  </si>
  <si>
    <t>UNIFORME</t>
  </si>
  <si>
    <t>POLO ALGODÓN CON LOGO</t>
  </si>
  <si>
    <t>PRESUPUESTO ADICIONAL</t>
  </si>
  <si>
    <t>SUPERVISIÓN</t>
  </si>
  <si>
    <t>COORDINADOR LIMA Y PROVINCIA</t>
  </si>
  <si>
    <t>Preparará formatos para el acopio de información y se encargará de consolidarla para presentar informes semanales consolidados LIMA y PROVINCIA</t>
  </si>
  <si>
    <t>RECURSOS</t>
  </si>
  <si>
    <t>KIT DE LIMPIEZA</t>
  </si>
  <si>
    <t>Paños de limpiezay canguro</t>
  </si>
  <si>
    <t>VALOR VENTA</t>
  </si>
  <si>
    <t>FEE</t>
  </si>
  <si>
    <t>TOTAL A FACTURAR</t>
  </si>
  <si>
    <t>ADICIONAL</t>
  </si>
  <si>
    <t>INFORMES ON LINE</t>
  </si>
  <si>
    <t>Aplicación de control de SKU y visitas, se asignará un plus para la mercaderista por datos de su celular</t>
  </si>
  <si>
    <t>4. CONSIDERACIONES</t>
  </si>
  <si>
    <t>Precios en Nuevos Soles No Incluyen IGV</t>
  </si>
  <si>
    <t>Forma de Pago : A tratar</t>
  </si>
  <si>
    <t>Válidez de la Oferta : 10 días a partir de la fecha del presupuesto</t>
  </si>
  <si>
    <t>1. INFORMACIÓN INICIAL</t>
  </si>
  <si>
    <t>2. DETALLE DE FACTURACIÓN</t>
  </si>
  <si>
    <t>DÍAS DE TRABAJO EFECTIVO</t>
  </si>
  <si>
    <t>MES FACTURACIÓN</t>
  </si>
  <si>
    <t>CANTIDAD ESPERADA x MES</t>
  </si>
  <si>
    <t>COORDINACIÓN MES</t>
  </si>
  <si>
    <t>KIT x PERSONA</t>
  </si>
  <si>
    <t>2.1  PRESUPUESTO INICIAL</t>
  </si>
  <si>
    <t>TARIFA x SERVICIO</t>
  </si>
  <si>
    <t>SUB TOTAL LIMA</t>
  </si>
  <si>
    <t>SUB TOTAL PIURA</t>
  </si>
  <si>
    <t>SUB TOTAL CHICLAYO</t>
  </si>
  <si>
    <t>SUB TOTAL TRUJILLO</t>
  </si>
  <si>
    <t>SUB TOTAL HUANCAYO</t>
  </si>
  <si>
    <t>SUB TOTAL IQUITOS</t>
  </si>
  <si>
    <t>SUB TOTAL AREQUIPA</t>
  </si>
  <si>
    <t>SUB TOTAL CUSCO</t>
  </si>
  <si>
    <t>COORDINADOR</t>
  </si>
  <si>
    <t>SUB TOTAL</t>
  </si>
  <si>
    <t>FEE AGENCIA (10%)</t>
  </si>
  <si>
    <t>TOTAL A FACTURAR
SIN IGV</t>
  </si>
  <si>
    <t>DETALLE DE COSTOS SIN FEE AGENCIA:</t>
  </si>
  <si>
    <t>TOTAL SERVICIOS</t>
  </si>
  <si>
    <t>MONTO POR TARIFA</t>
  </si>
  <si>
    <t>PRESUPUESTO N° AM 23-127a</t>
  </si>
  <si>
    <t>CARGA SOCIAL
x PERSONA</t>
  </si>
  <si>
    <t>SUELDO MES
x PERSONA</t>
  </si>
  <si>
    <t>NO SE CONSIDERA ESTE MES</t>
  </si>
  <si>
    <t>KITS</t>
  </si>
  <si>
    <t>MOVILIDAD ASIGNADA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</si>
</sst>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S/&quot;#,##0.00"/>
    <numFmt numFmtId="165" formatCode="&quot;S/&quot;#,##0"/>
    <numFmt numFmtId="166" formatCode="_-[$S/-280A]\ * #,##0.00_-;\-[$S/-280A]\ * #,##0.00_-;_-[$S/-280A]\ * &quot;-&quot;??_-;_-@_-"/>
  </numFmts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b/>
      <sz val="9"/>
      <color theme="9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/>
      <diagonal/>
    </border>
    <border>
      <left/>
      <right/>
      <top/>
      <bottom style="thin">
        <color theme="5" tint="0.79995117038483843"/>
      </bottom>
      <diagonal/>
    </border>
    <border>
      <left/>
      <right/>
      <top style="thin">
        <color theme="5" tint="0.79995117038483843"/>
      </top>
      <bottom style="thin">
        <color theme="5" tint="0.79995117038483843"/>
      </bottom>
      <diagonal/>
    </border>
    <border>
      <left/>
      <right/>
      <top style="thin">
        <color theme="5" tint="0.79995117038483843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 style="thin">
        <color theme="5" tint="0.79998168889431442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9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7" fillId="4" borderId="19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2" fillId="4" borderId="26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2" fillId="4" borderId="27" xfId="0" applyFont="1" applyFill="1" applyBorder="1" applyAlignment="1">
      <alignment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6" borderId="32" xfId="0" applyFont="1" applyFill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2" xfId="0" applyFont="1" applyBorder="1" applyAlignment="1">
      <alignment horizontal="left" vertical="center"/>
    </xf>
    <xf numFmtId="0" fontId="18" fillId="0" borderId="32" xfId="0" applyFont="1" applyBorder="1" applyAlignment="1">
      <alignment horizontal="center" vertical="center"/>
    </xf>
    <xf numFmtId="0" fontId="12" fillId="0" borderId="32" xfId="0" applyFont="1" applyBorder="1" applyAlignment="1">
      <alignment vertical="center"/>
    </xf>
    <xf numFmtId="0" fontId="17" fillId="6" borderId="33" xfId="0" applyFont="1" applyFill="1" applyBorder="1" applyAlignment="1">
      <alignment vertical="center"/>
    </xf>
    <xf numFmtId="0" fontId="12" fillId="0" borderId="33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4" fillId="0" borderId="33" xfId="0" applyFont="1" applyBorder="1" applyAlignment="1">
      <alignment vertical="center"/>
    </xf>
    <xf numFmtId="0" fontId="14" fillId="0" borderId="33" xfId="0" applyFont="1" applyBorder="1" applyAlignment="1">
      <alignment horizontal="left" vertical="center"/>
    </xf>
    <xf numFmtId="0" fontId="11" fillId="0" borderId="33" xfId="1" applyBorder="1" applyAlignment="1">
      <alignment horizontal="left" vertical="center"/>
    </xf>
    <xf numFmtId="0" fontId="13" fillId="7" borderId="32" xfId="0" applyFont="1" applyFill="1" applyBorder="1" applyAlignment="1">
      <alignment horizontal="left" vertical="center"/>
    </xf>
    <xf numFmtId="0" fontId="13" fillId="7" borderId="32" xfId="0" applyFont="1" applyFill="1" applyBorder="1" applyAlignment="1">
      <alignment horizontal="center" vertical="center"/>
    </xf>
    <xf numFmtId="0" fontId="15" fillId="7" borderId="32" xfId="0" applyFont="1" applyFill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164" fontId="17" fillId="2" borderId="33" xfId="0" applyNumberFormat="1" applyFont="1" applyFill="1" applyBorder="1" applyAlignment="1">
      <alignment horizontal="left" vertical="center"/>
    </xf>
    <xf numFmtId="164" fontId="17" fillId="2" borderId="33" xfId="0" applyNumberFormat="1" applyFont="1" applyFill="1" applyBorder="1" applyAlignment="1">
      <alignment horizontal="center" vertical="center"/>
    </xf>
    <xf numFmtId="164" fontId="17" fillId="6" borderId="33" xfId="0" applyNumberFormat="1" applyFont="1" applyFill="1" applyBorder="1" applyAlignment="1">
      <alignment horizontal="left" vertical="center"/>
    </xf>
    <xf numFmtId="3" fontId="19" fillId="7" borderId="32" xfId="0" applyNumberFormat="1" applyFont="1" applyFill="1" applyBorder="1" applyAlignment="1">
      <alignment horizontal="center" vertical="center"/>
    </xf>
    <xf numFmtId="3" fontId="19" fillId="2" borderId="32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 applyAlignment="1">
      <alignment horizontal="left" vertical="center"/>
    </xf>
    <xf numFmtId="3" fontId="19" fillId="2" borderId="0" xfId="0" applyNumberFormat="1" applyFont="1" applyFill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7" fillId="2" borderId="32" xfId="0" applyFont="1" applyFill="1" applyBorder="1" applyAlignment="1">
      <alignment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15" fillId="7" borderId="34" xfId="0" applyFont="1" applyFill="1" applyBorder="1" applyAlignment="1">
      <alignment horizontal="left" vertical="center"/>
    </xf>
    <xf numFmtId="3" fontId="15" fillId="7" borderId="34" xfId="0" applyNumberFormat="1" applyFont="1" applyFill="1" applyBorder="1" applyAlignment="1">
      <alignment horizontal="center" vertical="center"/>
    </xf>
    <xf numFmtId="3" fontId="18" fillId="7" borderId="33" xfId="0" applyNumberFormat="1" applyFont="1" applyFill="1" applyBorder="1" applyAlignment="1">
      <alignment horizontal="center" vertical="center"/>
    </xf>
    <xf numFmtId="164" fontId="17" fillId="7" borderId="33" xfId="0" applyNumberFormat="1" applyFont="1" applyFill="1" applyBorder="1" applyAlignment="1">
      <alignment horizontal="center" vertical="center"/>
    </xf>
    <xf numFmtId="165" fontId="18" fillId="7" borderId="33" xfId="0" applyNumberFormat="1" applyFont="1" applyFill="1" applyBorder="1" applyAlignment="1">
      <alignment horizontal="center" vertical="center"/>
    </xf>
    <xf numFmtId="0" fontId="22" fillId="7" borderId="33" xfId="0" applyFont="1" applyFill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/>
    </xf>
    <xf numFmtId="3" fontId="15" fillId="0" borderId="34" xfId="0" applyNumberFormat="1" applyFont="1" applyBorder="1" applyAlignment="1">
      <alignment horizontal="center" vertical="center"/>
    </xf>
    <xf numFmtId="3" fontId="18" fillId="6" borderId="33" xfId="0" applyNumberFormat="1" applyFont="1" applyFill="1" applyBorder="1" applyAlignment="1">
      <alignment horizontal="center" vertical="center"/>
    </xf>
    <xf numFmtId="164" fontId="17" fillId="6" borderId="33" xfId="0" applyNumberFormat="1" applyFont="1" applyFill="1" applyBorder="1" applyAlignment="1">
      <alignment horizontal="center" vertical="center"/>
    </xf>
    <xf numFmtId="165" fontId="18" fillId="6" borderId="33" xfId="0" applyNumberFormat="1" applyFont="1" applyFill="1" applyBorder="1" applyAlignment="1">
      <alignment horizontal="center" vertical="center"/>
    </xf>
    <xf numFmtId="0" fontId="22" fillId="0" borderId="33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/>
    </xf>
    <xf numFmtId="0" fontId="12" fillId="0" borderId="36" xfId="0" applyFont="1" applyBorder="1" applyAlignment="1">
      <alignment vertical="center"/>
    </xf>
    <xf numFmtId="3" fontId="12" fillId="0" borderId="36" xfId="0" applyNumberFormat="1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3" fontId="18" fillId="6" borderId="36" xfId="0" applyNumberFormat="1" applyFont="1" applyFill="1" applyBorder="1" applyAlignment="1">
      <alignment horizontal="center" vertical="center"/>
    </xf>
    <xf numFmtId="164" fontId="17" fillId="6" borderId="36" xfId="0" applyNumberFormat="1" applyFont="1" applyFill="1" applyBorder="1" applyAlignment="1">
      <alignment horizontal="center" vertical="center"/>
    </xf>
    <xf numFmtId="165" fontId="18" fillId="6" borderId="36" xfId="0" applyNumberFormat="1" applyFont="1" applyFill="1" applyBorder="1" applyAlignment="1">
      <alignment horizontal="center" vertical="center"/>
    </xf>
    <xf numFmtId="0" fontId="22" fillId="0" borderId="36" xfId="0" applyFont="1" applyBorder="1" applyAlignment="1">
      <alignment horizontal="left" vertical="center" wrapText="1"/>
    </xf>
    <xf numFmtId="3" fontId="15" fillId="0" borderId="36" xfId="0" applyNumberFormat="1" applyFont="1" applyBorder="1" applyAlignment="1">
      <alignment horizontal="center" vertical="center"/>
    </xf>
    <xf numFmtId="0" fontId="18" fillId="0" borderId="36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 wrapText="1"/>
    </xf>
    <xf numFmtId="0" fontId="18" fillId="2" borderId="32" xfId="0" applyFont="1" applyFill="1" applyBorder="1" applyAlignment="1">
      <alignment vertical="center"/>
    </xf>
    <xf numFmtId="3" fontId="18" fillId="2" borderId="32" xfId="0" applyNumberFormat="1" applyFont="1" applyFill="1" applyBorder="1" applyAlignment="1">
      <alignment horizontal="center" vertical="center"/>
    </xf>
    <xf numFmtId="3" fontId="15" fillId="2" borderId="32" xfId="0" applyNumberFormat="1" applyFont="1" applyFill="1" applyBorder="1" applyAlignment="1">
      <alignment vertical="center"/>
    </xf>
    <xf numFmtId="165" fontId="18" fillId="2" borderId="32" xfId="0" applyNumberFormat="1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vertical="center"/>
    </xf>
    <xf numFmtId="9" fontId="18" fillId="2" borderId="3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24" fillId="2" borderId="32" xfId="0" applyNumberFormat="1" applyFont="1" applyFill="1" applyBorder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4" fontId="0" fillId="0" borderId="0" xfId="0" applyNumberFormat="1"/>
    <xf numFmtId="164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5" fillId="0" borderId="0" xfId="0" applyFont="1"/>
    <xf numFmtId="0" fontId="19" fillId="6" borderId="0" xfId="0" applyFont="1" applyFill="1" applyAlignment="1">
      <alignment vertical="center"/>
    </xf>
    <xf numFmtId="0" fontId="12" fillId="6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vertical="center"/>
    </xf>
    <xf numFmtId="3" fontId="12" fillId="6" borderId="0" xfId="0" applyNumberFormat="1" applyFont="1" applyFill="1" applyAlignment="1">
      <alignment horizontal="center" vertical="center" wrapText="1"/>
    </xf>
    <xf numFmtId="0" fontId="20" fillId="7" borderId="0" xfId="0" applyFont="1" applyFill="1" applyAlignment="1">
      <alignment horizontal="left" vertical="center"/>
    </xf>
    <xf numFmtId="0" fontId="12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2" fillId="3" borderId="0" xfId="0" applyFont="1" applyFill="1" applyAlignment="1">
      <alignment vertical="center"/>
    </xf>
    <xf numFmtId="3" fontId="19" fillId="3" borderId="0" xfId="0" applyNumberFormat="1" applyFont="1" applyFill="1" applyAlignment="1">
      <alignment horizontal="center" vertical="center" wrapText="1"/>
    </xf>
    <xf numFmtId="165" fontId="19" fillId="3" borderId="0" xfId="0" applyNumberFormat="1" applyFont="1" applyFill="1" applyAlignment="1">
      <alignment horizontal="center" vertical="center" wrapText="1"/>
    </xf>
    <xf numFmtId="165" fontId="12" fillId="3" borderId="0" xfId="0" applyNumberFormat="1" applyFont="1" applyFill="1" applyAlignment="1">
      <alignment horizontal="center" vertical="center"/>
    </xf>
    <xf numFmtId="165" fontId="19" fillId="3" borderId="0" xfId="0" applyNumberFormat="1" applyFont="1" applyFill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165" fontId="12" fillId="0" borderId="7" xfId="0" applyNumberFormat="1" applyFont="1" applyBorder="1" applyAlignment="1">
      <alignment horizontal="center" vertical="center"/>
    </xf>
    <xf numFmtId="165" fontId="12" fillId="3" borderId="7" xfId="0" applyNumberFormat="1" applyFont="1" applyFill="1" applyBorder="1" applyAlignment="1">
      <alignment horizontal="center" vertical="center"/>
    </xf>
    <xf numFmtId="165" fontId="19" fillId="3" borderId="7" xfId="0" applyNumberFormat="1" applyFont="1" applyFill="1" applyBorder="1" applyAlignment="1">
      <alignment horizontal="center" vertical="center"/>
    </xf>
    <xf numFmtId="3" fontId="19" fillId="6" borderId="32" xfId="0" applyNumberFormat="1" applyFont="1" applyFill="1" applyBorder="1" applyAlignment="1">
      <alignment horizontal="center" vertical="center"/>
    </xf>
    <xf numFmtId="3" fontId="19" fillId="6" borderId="33" xfId="0" applyNumberFormat="1" applyFont="1" applyFill="1" applyBorder="1" applyAlignment="1">
      <alignment horizontal="center" vertical="center"/>
    </xf>
    <xf numFmtId="3" fontId="19" fillId="6" borderId="39" xfId="0" applyNumberFormat="1" applyFont="1" applyFill="1" applyBorder="1" applyAlignment="1">
      <alignment horizontal="center" vertical="center"/>
    </xf>
    <xf numFmtId="164" fontId="18" fillId="6" borderId="32" xfId="0" applyNumberFormat="1" applyFont="1" applyFill="1" applyBorder="1" applyAlignment="1">
      <alignment horizontal="left" vertical="center"/>
    </xf>
    <xf numFmtId="164" fontId="18" fillId="6" borderId="33" xfId="0" applyNumberFormat="1" applyFont="1" applyFill="1" applyBorder="1" applyAlignment="1">
      <alignment horizontal="left" vertical="center"/>
    </xf>
    <xf numFmtId="164" fontId="18" fillId="6" borderId="39" xfId="0" applyNumberFormat="1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165" fontId="13" fillId="3" borderId="0" xfId="0" applyNumberFormat="1" applyFont="1" applyFill="1" applyAlignment="1">
      <alignment horizontal="center" vertical="center" wrapText="1"/>
    </xf>
    <xf numFmtId="164" fontId="19" fillId="9" borderId="0" xfId="0" applyNumberFormat="1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164" fontId="0" fillId="4" borderId="44" xfId="0" applyNumberFormat="1" applyFill="1" applyBorder="1" applyAlignment="1">
      <alignment horizontal="center" vertical="center"/>
    </xf>
    <xf numFmtId="164" fontId="0" fillId="4" borderId="45" xfId="0" applyNumberFormat="1" applyFill="1" applyBorder="1" applyAlignment="1">
      <alignment horizontal="center" vertical="center"/>
    </xf>
    <xf numFmtId="164" fontId="2" fillId="5" borderId="45" xfId="0" applyNumberFormat="1" applyFont="1" applyFill="1" applyBorder="1" applyAlignment="1">
      <alignment horizontal="center" vertical="center"/>
    </xf>
    <xf numFmtId="164" fontId="2" fillId="4" borderId="46" xfId="0" applyNumberFormat="1" applyFont="1" applyFill="1" applyBorder="1" applyAlignment="1">
      <alignment horizontal="center" vertical="center"/>
    </xf>
    <xf numFmtId="165" fontId="19" fillId="9" borderId="0" xfId="0" applyNumberFormat="1" applyFont="1" applyFill="1" applyAlignment="1">
      <alignment horizontal="center" vertical="center"/>
    </xf>
    <xf numFmtId="0" fontId="18" fillId="0" borderId="36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165" fontId="21" fillId="6" borderId="2" xfId="0" applyNumberFormat="1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164" fontId="21" fillId="6" borderId="2" xfId="0" applyNumberFormat="1" applyFont="1" applyFill="1" applyBorder="1" applyAlignment="1">
      <alignment horizontal="center" vertical="center" wrapText="1"/>
    </xf>
    <xf numFmtId="0" fontId="18" fillId="0" borderId="3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164" fontId="19" fillId="9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20"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theme="7"/>
        </patternFill>
      </fill>
    </dxf>
    <dxf>
      <font>
        <b/>
        <i val="0"/>
        <color rgb="FFFF0000"/>
      </font>
      <fill>
        <patternFill>
          <bgColor rgb="FF66CCFF"/>
        </patternFill>
      </fill>
    </dxf>
  </dxfs>
  <tableStyles count="0" defaultTableStyle="TableStyleMedium2" defaultPivotStyle="PivotStyleLight16"/>
  <colors>
    <mruColors>
      <color rgb="FF66CCFF"/>
      <color rgb="FFCCCCFF"/>
      <color rgb="FF3366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852998</xdr:colOff>
      <xdr:row>3</xdr:row>
      <xdr:rowOff>144780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2B240D-122F-4AEC-8F56-188202979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46518" cy="739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98618</xdr:colOff>
      <xdr:row>3</xdr:row>
      <xdr:rowOff>144780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590057-8B9C-4957-829E-9C3265F6F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46518" cy="73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rino.peirano@pimientabtl.com" TargetMode="External"/><Relationship Id="rId1" Type="http://schemas.openxmlformats.org/officeDocument/2006/relationships/hyperlink" Target="mailto:ingrid.lucio@grupobimb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5AA4A-1D87-4FEB-A6B9-3BDD45422DE6}">
  <dimension ref="A2:V148"/>
  <sheetViews>
    <sheetView workbookViewId="0">
      <selection activeCell="M40" sqref="M40"/>
    </sheetView>
  </sheetViews>
  <sheetFormatPr baseColWidth="10" defaultColWidth="11.54296875" defaultRowHeight="14.5" x14ac:dyDescent="0.35"/>
  <cols>
    <col min="1" max="2" width="2.81640625" style="27" customWidth="1"/>
    <col min="3" max="3" width="16.1796875" style="27" customWidth="1"/>
    <col min="4" max="4" width="12.54296875" style="27" customWidth="1"/>
    <col min="5" max="5" width="15.6328125" style="27" customWidth="1"/>
    <col min="6" max="7" width="6.6328125" style="28" customWidth="1"/>
    <col min="8" max="9" width="8" style="27" customWidth="1"/>
    <col min="10" max="10" width="14.1796875" style="27" customWidth="1"/>
    <col min="11" max="11" width="32.1796875" style="27" customWidth="1"/>
    <col min="12" max="12" width="3" style="27" customWidth="1"/>
    <col min="23" max="16384" width="11.54296875" style="27"/>
  </cols>
  <sheetData>
    <row r="2" spans="1:22" ht="18.5" x14ac:dyDescent="0.35">
      <c r="J2" s="171" t="s">
        <v>58</v>
      </c>
      <c r="K2" s="171"/>
    </row>
    <row r="3" spans="1:22" x14ac:dyDescent="0.35">
      <c r="J3" s="172" t="s">
        <v>59</v>
      </c>
      <c r="K3" s="172"/>
    </row>
    <row r="4" spans="1:22" ht="15" thickBot="1" x14ac:dyDescent="0.4">
      <c r="A4" s="29"/>
      <c r="B4" s="29"/>
      <c r="C4" s="29"/>
      <c r="D4" s="29"/>
      <c r="E4" s="29"/>
      <c r="F4" s="30"/>
      <c r="G4" s="30"/>
      <c r="H4" s="29"/>
      <c r="I4" s="29"/>
      <c r="J4" s="31"/>
      <c r="K4" s="29"/>
    </row>
    <row r="6" spans="1:22" ht="15.5" x14ac:dyDescent="0.35">
      <c r="A6" s="32" t="s">
        <v>60</v>
      </c>
      <c r="B6" s="32"/>
    </row>
    <row r="7" spans="1:22" x14ac:dyDescent="0.35">
      <c r="B7" s="33" t="s">
        <v>61</v>
      </c>
      <c r="C7" s="33"/>
      <c r="D7" s="34" t="s">
        <v>62</v>
      </c>
      <c r="E7" s="35"/>
      <c r="F7" s="36"/>
      <c r="G7" s="36"/>
      <c r="H7" s="37"/>
      <c r="I7" s="37"/>
      <c r="J7" s="37"/>
      <c r="K7" s="37"/>
    </row>
    <row r="8" spans="1:22" x14ac:dyDescent="0.35">
      <c r="B8" s="38" t="s">
        <v>63</v>
      </c>
      <c r="C8" s="38"/>
      <c r="D8" s="173">
        <v>20605467327</v>
      </c>
      <c r="E8" s="173"/>
      <c r="F8" s="39"/>
      <c r="G8" s="40"/>
      <c r="H8" s="41"/>
      <c r="I8" s="41"/>
      <c r="J8" s="41"/>
      <c r="K8" s="41"/>
    </row>
    <row r="9" spans="1:22" x14ac:dyDescent="0.35">
      <c r="B9" s="38" t="s">
        <v>64</v>
      </c>
      <c r="C9" s="38"/>
      <c r="D9" s="42" t="s">
        <v>65</v>
      </c>
      <c r="E9" s="43"/>
      <c r="F9" s="44" t="s">
        <v>66</v>
      </c>
      <c r="G9" s="40"/>
      <c r="H9" s="41"/>
      <c r="I9" s="41"/>
      <c r="J9" s="41"/>
      <c r="K9" s="41"/>
    </row>
    <row r="10" spans="1:22" x14ac:dyDescent="0.35">
      <c r="B10" s="38" t="s">
        <v>67</v>
      </c>
      <c r="C10" s="38"/>
      <c r="D10" s="42" t="s">
        <v>68</v>
      </c>
      <c r="E10" s="43"/>
      <c r="F10" s="44" t="s">
        <v>69</v>
      </c>
      <c r="G10" s="40"/>
      <c r="H10" s="41"/>
      <c r="I10" s="41"/>
      <c r="J10" s="41"/>
      <c r="K10" s="41"/>
    </row>
    <row r="12" spans="1:22" ht="15.5" x14ac:dyDescent="0.35">
      <c r="A12" s="32" t="s">
        <v>70</v>
      </c>
      <c r="B12" s="32"/>
    </row>
    <row r="13" spans="1:22" ht="18.5" x14ac:dyDescent="0.35">
      <c r="A13" s="32"/>
      <c r="B13" s="33" t="s">
        <v>71</v>
      </c>
      <c r="C13" s="33"/>
      <c r="D13" s="45" t="s">
        <v>72</v>
      </c>
      <c r="E13" s="45"/>
      <c r="F13" s="46"/>
      <c r="G13" s="46"/>
      <c r="H13" s="47"/>
      <c r="I13" s="47"/>
      <c r="J13" s="47"/>
    </row>
    <row r="14" spans="1:22" ht="15.5" x14ac:dyDescent="0.35">
      <c r="A14" s="32"/>
      <c r="B14" s="32"/>
    </row>
    <row r="15" spans="1:22" s="48" customFormat="1" ht="15.5" x14ac:dyDescent="0.35">
      <c r="A15" s="32" t="s">
        <v>73</v>
      </c>
      <c r="B15" s="32"/>
      <c r="C15" s="27"/>
      <c r="D15" s="27"/>
      <c r="E15" s="27"/>
      <c r="F15" s="28"/>
      <c r="G15" s="28"/>
      <c r="H15" s="27"/>
      <c r="I15" s="27"/>
      <c r="J15" s="27"/>
      <c r="K15" s="27"/>
      <c r="L15" s="27"/>
      <c r="V15"/>
    </row>
    <row r="16" spans="1:22" s="48" customFormat="1" ht="15.5" x14ac:dyDescent="0.35">
      <c r="A16" s="32"/>
      <c r="B16" s="49" t="s">
        <v>74</v>
      </c>
      <c r="C16" s="27"/>
      <c r="D16" s="27"/>
      <c r="E16" s="27"/>
      <c r="F16" s="28"/>
      <c r="G16" s="28"/>
      <c r="H16" s="27"/>
      <c r="I16" s="27"/>
      <c r="J16" s="27"/>
      <c r="K16" s="50"/>
      <c r="L16" s="50"/>
      <c r="V16"/>
    </row>
    <row r="17" spans="1:22" s="48" customFormat="1" ht="15.5" x14ac:dyDescent="0.35">
      <c r="A17" s="32"/>
      <c r="B17" s="49"/>
      <c r="C17" s="51" t="s">
        <v>8</v>
      </c>
      <c r="D17" s="52" t="s">
        <v>75</v>
      </c>
      <c r="E17" s="28"/>
      <c r="F17" s="28"/>
      <c r="G17" s="28"/>
      <c r="H17" s="27"/>
      <c r="I17" s="27"/>
      <c r="J17" s="27"/>
      <c r="K17" s="50"/>
      <c r="L17" s="50"/>
      <c r="V17"/>
    </row>
    <row r="18" spans="1:22" s="48" customFormat="1" ht="15.5" x14ac:dyDescent="0.35">
      <c r="A18" s="32"/>
      <c r="B18" s="49"/>
      <c r="C18" s="53" t="s">
        <v>76</v>
      </c>
      <c r="D18" s="54">
        <v>4</v>
      </c>
      <c r="E18" s="27"/>
      <c r="F18" s="27"/>
      <c r="G18" s="27"/>
      <c r="H18" s="27"/>
      <c r="I18" s="27"/>
      <c r="J18" s="27"/>
      <c r="K18" s="50"/>
      <c r="L18" s="50"/>
      <c r="V18"/>
    </row>
    <row r="19" spans="1:22" s="48" customFormat="1" ht="15.5" x14ac:dyDescent="0.35">
      <c r="A19" s="32"/>
      <c r="B19" s="49"/>
      <c r="C19" s="53" t="s">
        <v>16</v>
      </c>
      <c r="D19" s="54">
        <v>1</v>
      </c>
      <c r="E19" s="27"/>
      <c r="F19" s="27"/>
      <c r="G19" s="27"/>
      <c r="H19" s="27"/>
      <c r="I19" s="27"/>
      <c r="J19" s="27"/>
      <c r="K19" s="50"/>
      <c r="L19" s="50"/>
      <c r="V19"/>
    </row>
    <row r="20" spans="1:22" s="48" customFormat="1" ht="15.5" x14ac:dyDescent="0.35">
      <c r="A20" s="32"/>
      <c r="B20" s="49"/>
      <c r="C20" s="53" t="s">
        <v>18</v>
      </c>
      <c r="D20" s="54">
        <v>1</v>
      </c>
      <c r="E20" s="27"/>
      <c r="F20" s="27"/>
      <c r="G20" s="27"/>
      <c r="H20" s="27"/>
      <c r="I20" s="27"/>
      <c r="J20" s="27"/>
      <c r="K20" s="50"/>
      <c r="L20" s="50"/>
      <c r="V20"/>
    </row>
    <row r="21" spans="1:22" s="48" customFormat="1" ht="15.5" x14ac:dyDescent="0.35">
      <c r="A21" s="32"/>
      <c r="B21" s="49"/>
      <c r="C21" s="53" t="s">
        <v>20</v>
      </c>
      <c r="D21" s="54">
        <v>1</v>
      </c>
      <c r="E21" s="27"/>
      <c r="F21" s="27"/>
      <c r="G21" s="27"/>
      <c r="H21" s="27"/>
      <c r="I21" s="27"/>
      <c r="J21" s="27"/>
      <c r="K21" s="50"/>
      <c r="L21" s="50"/>
      <c r="V21"/>
    </row>
    <row r="22" spans="1:22" s="48" customFormat="1" ht="15.5" x14ac:dyDescent="0.35">
      <c r="A22" s="32"/>
      <c r="B22" s="49"/>
      <c r="C22" s="53" t="s">
        <v>21</v>
      </c>
      <c r="D22" s="54">
        <v>3</v>
      </c>
      <c r="E22" s="27"/>
      <c r="F22" s="27"/>
      <c r="G22" s="27"/>
      <c r="H22" s="27"/>
      <c r="I22" s="27"/>
      <c r="J22" s="27"/>
      <c r="K22" s="50"/>
      <c r="L22" s="50"/>
      <c r="V22"/>
    </row>
    <row r="23" spans="1:22" s="48" customFormat="1" ht="15.5" x14ac:dyDescent="0.35">
      <c r="A23" s="32"/>
      <c r="B23" s="49"/>
      <c r="C23" s="53" t="s">
        <v>41</v>
      </c>
      <c r="D23" s="54">
        <v>1</v>
      </c>
      <c r="E23" s="27"/>
      <c r="F23" s="27"/>
      <c r="G23" s="27"/>
      <c r="H23" s="27"/>
      <c r="I23" s="27"/>
      <c r="J23" s="27"/>
      <c r="K23" s="50"/>
      <c r="L23" s="50"/>
      <c r="V23"/>
    </row>
    <row r="24" spans="1:22" s="48" customFormat="1" ht="15.5" x14ac:dyDescent="0.35">
      <c r="A24" s="32"/>
      <c r="B24" s="49"/>
      <c r="C24" s="53" t="s">
        <v>42</v>
      </c>
      <c r="D24" s="54">
        <v>1</v>
      </c>
      <c r="E24" s="27"/>
      <c r="F24" s="27"/>
      <c r="G24" s="27"/>
      <c r="H24" s="27"/>
      <c r="I24" s="27"/>
      <c r="J24" s="27"/>
      <c r="K24" s="50"/>
      <c r="L24" s="50"/>
      <c r="V24"/>
    </row>
    <row r="25" spans="1:22" s="48" customFormat="1" ht="15.5" x14ac:dyDescent="0.35">
      <c r="A25" s="32"/>
      <c r="B25" s="49"/>
      <c r="C25" s="53" t="s">
        <v>29</v>
      </c>
      <c r="D25" s="54">
        <v>1</v>
      </c>
      <c r="E25" s="27"/>
      <c r="F25" s="27"/>
      <c r="G25" s="27"/>
      <c r="H25" s="27"/>
      <c r="I25" s="27"/>
      <c r="J25" s="27"/>
      <c r="K25" s="50"/>
      <c r="L25" s="50"/>
      <c r="V25"/>
    </row>
    <row r="26" spans="1:22" s="48" customFormat="1" ht="15.5" x14ac:dyDescent="0.35">
      <c r="A26" s="32"/>
      <c r="B26" s="32"/>
      <c r="C26" s="51" t="s">
        <v>77</v>
      </c>
      <c r="D26" s="55">
        <f>SUM(D18:D25)</f>
        <v>13</v>
      </c>
      <c r="E26" s="50"/>
      <c r="F26" s="50"/>
      <c r="G26" s="50"/>
      <c r="H26" s="50"/>
      <c r="I26" s="50"/>
      <c r="J26" s="50"/>
      <c r="K26" s="50"/>
      <c r="L26" s="50"/>
      <c r="V26"/>
    </row>
    <row r="27" spans="1:22" s="48" customFormat="1" ht="15.5" x14ac:dyDescent="0.35">
      <c r="A27" s="32"/>
      <c r="B27" s="32"/>
      <c r="C27" s="56" t="s">
        <v>78</v>
      </c>
      <c r="D27" s="57">
        <f>COUNTIF(D18:D23,"&gt;0")</f>
        <v>6</v>
      </c>
      <c r="E27" s="50"/>
      <c r="F27" s="50"/>
      <c r="G27" s="50"/>
      <c r="H27" s="50"/>
      <c r="I27" s="50"/>
      <c r="J27" s="50"/>
      <c r="K27" s="50"/>
      <c r="L27" s="50"/>
      <c r="V27"/>
    </row>
    <row r="28" spans="1:22" s="48" customFormat="1" ht="4.75" customHeight="1" x14ac:dyDescent="0.35">
      <c r="A28" s="32"/>
      <c r="B28" s="32"/>
      <c r="C28" s="50"/>
      <c r="D28" s="50"/>
      <c r="E28" s="50"/>
      <c r="F28" s="50"/>
      <c r="G28" s="50"/>
      <c r="H28" s="50"/>
      <c r="I28" s="50"/>
      <c r="J28" s="50"/>
      <c r="K28" s="50"/>
      <c r="L28" s="50"/>
      <c r="V28"/>
    </row>
    <row r="29" spans="1:22" s="48" customFormat="1" ht="15.5" x14ac:dyDescent="0.35">
      <c r="A29" s="32"/>
      <c r="B29" s="49" t="s">
        <v>79</v>
      </c>
      <c r="C29" s="27"/>
      <c r="D29" s="27"/>
      <c r="E29" s="50"/>
      <c r="F29" s="50"/>
      <c r="G29" s="50"/>
      <c r="H29" s="50"/>
      <c r="I29" s="50"/>
      <c r="J29" s="50"/>
      <c r="K29" s="58" t="s">
        <v>80</v>
      </c>
      <c r="L29" s="50"/>
      <c r="V29"/>
    </row>
    <row r="30" spans="1:22" s="48" customFormat="1" ht="15.5" x14ac:dyDescent="0.35">
      <c r="A30" s="32"/>
      <c r="B30" s="32"/>
      <c r="C30" s="51" t="s">
        <v>81</v>
      </c>
      <c r="D30" s="54">
        <f>ROUND(6*4.3,0)</f>
        <v>26</v>
      </c>
      <c r="E30" s="59" t="s">
        <v>82</v>
      </c>
      <c r="F30" s="50"/>
      <c r="G30" s="50"/>
      <c r="H30" s="50"/>
      <c r="I30" s="50"/>
      <c r="J30" s="50"/>
      <c r="K30" s="174">
        <f>J50</f>
        <v>25112.220833333333</v>
      </c>
      <c r="L30" s="50"/>
      <c r="V30"/>
    </row>
    <row r="31" spans="1:22" s="48" customFormat="1" ht="15.5" x14ac:dyDescent="0.35">
      <c r="A31" s="32"/>
      <c r="B31" s="32"/>
      <c r="C31" s="51" t="s">
        <v>83</v>
      </c>
      <c r="D31" s="54">
        <v>1</v>
      </c>
      <c r="E31" s="59"/>
      <c r="F31" s="50"/>
      <c r="G31" s="50"/>
      <c r="H31" s="50"/>
      <c r="J31" s="50"/>
      <c r="K31" s="175"/>
      <c r="L31" s="50"/>
      <c r="V31"/>
    </row>
    <row r="32" spans="1:22" s="48" customFormat="1" ht="15.5" x14ac:dyDescent="0.35">
      <c r="A32" s="32"/>
      <c r="B32" s="32"/>
      <c r="C32" s="56" t="s">
        <v>84</v>
      </c>
      <c r="D32" s="55">
        <f>D30*D31</f>
        <v>26</v>
      </c>
      <c r="E32" s="50"/>
      <c r="F32" s="50"/>
      <c r="G32" s="50"/>
      <c r="I32" s="50"/>
      <c r="J32" s="50"/>
      <c r="K32" s="50"/>
      <c r="L32" s="50"/>
      <c r="V32"/>
    </row>
    <row r="33" spans="1:22" s="48" customFormat="1" ht="15.5" x14ac:dyDescent="0.35">
      <c r="A33" s="32"/>
      <c r="B33" s="49"/>
      <c r="C33" s="53" t="s">
        <v>85</v>
      </c>
      <c r="D33" s="54">
        <v>20</v>
      </c>
      <c r="E33" s="27"/>
      <c r="F33" s="28"/>
      <c r="G33" s="28"/>
      <c r="H33" s="27"/>
      <c r="I33" s="27"/>
      <c r="J33" s="27"/>
      <c r="K33" s="58" t="s">
        <v>86</v>
      </c>
      <c r="L33" s="50"/>
      <c r="V33"/>
    </row>
    <row r="34" spans="1:22" s="48" customFormat="1" ht="15.5" x14ac:dyDescent="0.35">
      <c r="A34" s="32"/>
      <c r="B34" s="49"/>
      <c r="C34" s="53" t="s">
        <v>87</v>
      </c>
      <c r="D34" s="54">
        <f>D33*D30*D26</f>
        <v>6760</v>
      </c>
      <c r="E34" s="27"/>
      <c r="F34" s="28"/>
      <c r="G34" s="28"/>
      <c r="H34" s="27"/>
      <c r="I34" s="27"/>
      <c r="J34" s="27"/>
      <c r="K34" s="176">
        <f>J50/D35</f>
        <v>3.7148255670611441</v>
      </c>
      <c r="L34" s="50"/>
      <c r="V34"/>
    </row>
    <row r="35" spans="1:22" s="48" customFormat="1" ht="15.5" x14ac:dyDescent="0.35">
      <c r="A35" s="32"/>
      <c r="B35" s="49"/>
      <c r="C35" s="56" t="s">
        <v>88</v>
      </c>
      <c r="D35" s="55">
        <f>D26*D33*D32</f>
        <v>6760</v>
      </c>
      <c r="E35" s="27"/>
      <c r="F35" s="28"/>
      <c r="G35" s="28"/>
      <c r="H35" s="27"/>
      <c r="I35" s="27"/>
      <c r="J35" s="27"/>
      <c r="K35" s="176"/>
      <c r="L35" s="50"/>
      <c r="V35"/>
    </row>
    <row r="36" spans="1:22" s="48" customFormat="1" ht="4.75" customHeight="1" x14ac:dyDescent="0.35">
      <c r="A36" s="32"/>
      <c r="B36" s="32"/>
      <c r="C36" s="50"/>
      <c r="D36" s="50"/>
      <c r="E36" s="50"/>
      <c r="F36" s="50"/>
      <c r="G36" s="50"/>
      <c r="H36" s="50"/>
      <c r="I36" s="50"/>
      <c r="J36" s="50"/>
      <c r="K36" s="50"/>
      <c r="L36" s="50"/>
      <c r="V36"/>
    </row>
    <row r="37" spans="1:22" s="48" customFormat="1" ht="15.5" x14ac:dyDescent="0.35">
      <c r="A37" s="32"/>
      <c r="B37" s="49" t="s">
        <v>89</v>
      </c>
      <c r="C37" s="27"/>
      <c r="D37" s="27"/>
      <c r="E37" s="27"/>
      <c r="F37" s="28"/>
      <c r="G37" s="28"/>
      <c r="H37" s="27"/>
      <c r="I37" s="27"/>
      <c r="J37" s="27"/>
      <c r="K37" s="27"/>
      <c r="L37" s="27"/>
      <c r="V37"/>
    </row>
    <row r="38" spans="1:22" ht="31.5" x14ac:dyDescent="0.35">
      <c r="C38" s="60" t="s">
        <v>71</v>
      </c>
      <c r="D38" s="61" t="s">
        <v>90</v>
      </c>
      <c r="E38" s="61"/>
      <c r="F38" s="61" t="s">
        <v>91</v>
      </c>
      <c r="G38" s="61" t="s">
        <v>92</v>
      </c>
      <c r="H38" s="61" t="s">
        <v>93</v>
      </c>
      <c r="I38" s="61" t="s">
        <v>94</v>
      </c>
      <c r="J38" s="61" t="s">
        <v>95</v>
      </c>
      <c r="K38" s="60" t="s">
        <v>96</v>
      </c>
    </row>
    <row r="39" spans="1:22" ht="42" x14ac:dyDescent="0.35">
      <c r="C39" s="177" t="s">
        <v>97</v>
      </c>
      <c r="D39" s="62" t="s">
        <v>98</v>
      </c>
      <c r="E39" s="62"/>
      <c r="F39" s="63">
        <f>D23</f>
        <v>1</v>
      </c>
      <c r="G39" s="63"/>
      <c r="H39" s="64">
        <f t="shared" ref="H39:H47" si="0">F39*$D$31+G39*$D$26</f>
        <v>1</v>
      </c>
      <c r="I39" s="65">
        <v>1000.5</v>
      </c>
      <c r="J39" s="66">
        <f t="shared" ref="J39:J47" si="1">H39*I39</f>
        <v>1000.5</v>
      </c>
      <c r="K39" s="67" t="s">
        <v>99</v>
      </c>
    </row>
    <row r="40" spans="1:22" ht="31.5" x14ac:dyDescent="0.35">
      <c r="C40" s="178"/>
      <c r="D40" s="68" t="s">
        <v>100</v>
      </c>
      <c r="E40" s="68"/>
      <c r="F40" s="69">
        <f>$D$26</f>
        <v>13</v>
      </c>
      <c r="G40" s="69"/>
      <c r="H40" s="70">
        <f t="shared" si="0"/>
        <v>13</v>
      </c>
      <c r="I40" s="71">
        <v>1150</v>
      </c>
      <c r="J40" s="72">
        <f t="shared" si="1"/>
        <v>14950</v>
      </c>
      <c r="K40" s="73" t="s">
        <v>101</v>
      </c>
      <c r="M40" s="95"/>
    </row>
    <row r="41" spans="1:22" ht="21" x14ac:dyDescent="0.35">
      <c r="C41" s="179"/>
      <c r="D41" s="68" t="s">
        <v>102</v>
      </c>
      <c r="E41" s="68"/>
      <c r="F41" s="69">
        <f>$D$26</f>
        <v>13</v>
      </c>
      <c r="G41" s="69"/>
      <c r="H41" s="70">
        <f t="shared" si="0"/>
        <v>13</v>
      </c>
      <c r="I41" s="71">
        <v>303.79166666666669</v>
      </c>
      <c r="J41" s="72">
        <f t="shared" si="1"/>
        <v>3949.291666666667</v>
      </c>
      <c r="K41" s="73" t="s">
        <v>103</v>
      </c>
    </row>
    <row r="42" spans="1:22" x14ac:dyDescent="0.35">
      <c r="C42" s="169" t="s">
        <v>7</v>
      </c>
      <c r="D42" s="74" t="s">
        <v>104</v>
      </c>
      <c r="E42" s="75"/>
      <c r="F42" s="76">
        <f>D18</f>
        <v>4</v>
      </c>
      <c r="G42" s="77"/>
      <c r="H42" s="78">
        <f t="shared" si="0"/>
        <v>4</v>
      </c>
      <c r="I42" s="79">
        <v>150</v>
      </c>
      <c r="J42" s="80">
        <f t="shared" si="1"/>
        <v>600</v>
      </c>
      <c r="K42" s="81" t="s">
        <v>105</v>
      </c>
    </row>
    <row r="43" spans="1:22" ht="21" x14ac:dyDescent="0.35">
      <c r="C43" s="169"/>
      <c r="D43" s="74" t="s">
        <v>106</v>
      </c>
      <c r="E43" s="75"/>
      <c r="F43" s="76">
        <f>D20+D19+D22</f>
        <v>5</v>
      </c>
      <c r="G43" s="77"/>
      <c r="H43" s="78">
        <f t="shared" si="0"/>
        <v>5</v>
      </c>
      <c r="I43" s="79">
        <v>140</v>
      </c>
      <c r="J43" s="80">
        <f t="shared" si="1"/>
        <v>700</v>
      </c>
      <c r="K43" s="81" t="s">
        <v>107</v>
      </c>
    </row>
    <row r="44" spans="1:22" ht="21" x14ac:dyDescent="0.35">
      <c r="C44" s="169"/>
      <c r="D44" s="74" t="s">
        <v>108</v>
      </c>
      <c r="E44" s="74"/>
      <c r="F44" s="76">
        <f>D26-F42-F43</f>
        <v>4</v>
      </c>
      <c r="G44" s="82"/>
      <c r="H44" s="78">
        <f t="shared" si="0"/>
        <v>4</v>
      </c>
      <c r="I44" s="79">
        <v>120</v>
      </c>
      <c r="J44" s="80">
        <f t="shared" si="1"/>
        <v>480</v>
      </c>
      <c r="K44" s="81" t="s">
        <v>109</v>
      </c>
    </row>
    <row r="45" spans="1:22" x14ac:dyDescent="0.35">
      <c r="C45" s="83" t="s">
        <v>110</v>
      </c>
      <c r="D45" s="74" t="s">
        <v>111</v>
      </c>
      <c r="E45" s="84"/>
      <c r="F45" s="82"/>
      <c r="G45" s="82">
        <v>2</v>
      </c>
      <c r="H45" s="78">
        <f t="shared" si="0"/>
        <v>26</v>
      </c>
      <c r="I45" s="79">
        <v>0</v>
      </c>
      <c r="J45" s="80">
        <f t="shared" si="1"/>
        <v>0</v>
      </c>
      <c r="K45" s="81" t="s">
        <v>112</v>
      </c>
    </row>
    <row r="46" spans="1:22" ht="42" x14ac:dyDescent="0.35">
      <c r="C46" s="85" t="s">
        <v>113</v>
      </c>
      <c r="D46" s="74" t="s">
        <v>114</v>
      </c>
      <c r="E46" s="74"/>
      <c r="F46" s="82">
        <v>1</v>
      </c>
      <c r="G46" s="82"/>
      <c r="H46" s="78">
        <f t="shared" si="0"/>
        <v>1</v>
      </c>
      <c r="I46" s="79">
        <v>1500</v>
      </c>
      <c r="J46" s="80">
        <f t="shared" si="1"/>
        <v>1500</v>
      </c>
      <c r="K46" s="81" t="s">
        <v>115</v>
      </c>
    </row>
    <row r="47" spans="1:22" ht="20.399999999999999" customHeight="1" x14ac:dyDescent="0.35">
      <c r="C47" s="83" t="s">
        <v>116</v>
      </c>
      <c r="D47" s="74" t="s">
        <v>117</v>
      </c>
      <c r="E47" s="84"/>
      <c r="F47" s="82"/>
      <c r="G47" s="82">
        <v>1</v>
      </c>
      <c r="H47" s="78">
        <f t="shared" si="0"/>
        <v>13</v>
      </c>
      <c r="I47" s="79">
        <v>50</v>
      </c>
      <c r="J47" s="80">
        <f t="shared" si="1"/>
        <v>650</v>
      </c>
      <c r="K47" s="81" t="s">
        <v>118</v>
      </c>
    </row>
    <row r="48" spans="1:22" ht="19.5" customHeight="1" x14ac:dyDescent="0.35">
      <c r="A48" s="32"/>
      <c r="B48" s="32"/>
      <c r="C48" s="86" t="s">
        <v>36</v>
      </c>
      <c r="D48" s="86"/>
      <c r="E48" s="86"/>
      <c r="F48" s="87"/>
      <c r="G48" s="87"/>
      <c r="H48" s="88" t="s">
        <v>119</v>
      </c>
      <c r="I48" s="86"/>
      <c r="J48" s="89">
        <f>SUM(J40:J47)</f>
        <v>22829.291666666668</v>
      </c>
      <c r="K48" s="86"/>
    </row>
    <row r="49" spans="1:21" ht="15.5" x14ac:dyDescent="0.35">
      <c r="A49" s="32"/>
      <c r="B49" s="32"/>
      <c r="H49" s="90" t="s">
        <v>120</v>
      </c>
      <c r="I49" s="91">
        <v>0.1</v>
      </c>
      <c r="J49" s="89">
        <f>I49*J48</f>
        <v>2282.9291666666668</v>
      </c>
    </row>
    <row r="50" spans="1:21" ht="21" x14ac:dyDescent="0.35">
      <c r="E50" s="92"/>
      <c r="F50" s="92"/>
      <c r="G50" s="92"/>
      <c r="H50" s="90" t="s">
        <v>121</v>
      </c>
      <c r="I50" s="86"/>
      <c r="J50" s="93">
        <f>SUM(J48:J49)</f>
        <v>25112.220833333333</v>
      </c>
    </row>
    <row r="51" spans="1:21" x14ac:dyDescent="0.35">
      <c r="E51" s="92"/>
      <c r="F51" s="92"/>
      <c r="G51" s="92"/>
      <c r="H51" s="170"/>
      <c r="I51" s="170"/>
      <c r="J51" s="94"/>
      <c r="M51" s="27"/>
      <c r="N51" s="27"/>
      <c r="O51" s="27"/>
      <c r="P51" s="27"/>
      <c r="Q51" s="27"/>
      <c r="R51" s="27"/>
      <c r="S51" s="27"/>
      <c r="T51" s="27"/>
      <c r="U51" s="27"/>
    </row>
    <row r="52" spans="1:21" ht="21" x14ac:dyDescent="0.35">
      <c r="C52" s="83" t="s">
        <v>122</v>
      </c>
      <c r="D52" s="74" t="s">
        <v>123</v>
      </c>
      <c r="E52" s="74"/>
      <c r="F52" s="74"/>
      <c r="G52" s="74"/>
      <c r="H52" s="78">
        <f>D26</f>
        <v>13</v>
      </c>
      <c r="I52" s="79">
        <v>100</v>
      </c>
      <c r="J52" s="80">
        <f>H52*I52</f>
        <v>1300</v>
      </c>
      <c r="K52" s="81" t="s">
        <v>124</v>
      </c>
      <c r="M52" s="27"/>
      <c r="N52" s="27"/>
      <c r="O52" s="27"/>
      <c r="P52" s="27"/>
      <c r="Q52" s="27"/>
      <c r="R52" s="27"/>
      <c r="S52" s="27"/>
      <c r="T52" s="27"/>
      <c r="U52" s="27"/>
    </row>
    <row r="53" spans="1:21" x14ac:dyDescent="0.35">
      <c r="E53" s="92"/>
      <c r="F53" s="92"/>
      <c r="G53" s="92"/>
      <c r="H53" s="92"/>
      <c r="I53" s="92"/>
      <c r="J53" s="94"/>
      <c r="M53" s="27"/>
      <c r="N53" s="27"/>
      <c r="O53" s="27"/>
      <c r="P53" s="27"/>
      <c r="Q53" s="27"/>
      <c r="R53" s="27"/>
      <c r="S53" s="27"/>
      <c r="T53" s="27"/>
      <c r="U53" s="27"/>
    </row>
    <row r="54" spans="1:21" x14ac:dyDescent="0.35">
      <c r="E54" s="92"/>
      <c r="F54" s="92"/>
      <c r="G54" s="92"/>
      <c r="H54" s="92"/>
      <c r="I54" s="92"/>
      <c r="J54" s="94"/>
      <c r="M54" s="27"/>
      <c r="N54" s="27"/>
      <c r="O54" s="27"/>
      <c r="P54" s="27"/>
      <c r="Q54" s="27"/>
      <c r="R54" s="27"/>
      <c r="S54" s="27"/>
      <c r="T54" s="27"/>
      <c r="U54" s="27"/>
    </row>
    <row r="55" spans="1:21" x14ac:dyDescent="0.35">
      <c r="E55" s="92"/>
      <c r="F55" s="92"/>
      <c r="G55" s="92"/>
      <c r="H55" s="92"/>
      <c r="I55" s="92"/>
      <c r="J55" s="94"/>
      <c r="M55" s="27"/>
      <c r="N55" s="27"/>
      <c r="O55" s="27"/>
      <c r="P55" s="27"/>
      <c r="Q55" s="27"/>
      <c r="R55" s="27"/>
      <c r="S55" s="27"/>
      <c r="T55" s="27"/>
      <c r="U55" s="27"/>
    </row>
    <row r="56" spans="1:21" x14ac:dyDescent="0.35">
      <c r="E56" s="92"/>
      <c r="F56" s="92"/>
      <c r="G56" s="92"/>
      <c r="H56" s="92"/>
      <c r="I56" s="92"/>
      <c r="J56" s="94"/>
      <c r="M56" s="27"/>
      <c r="N56" s="27"/>
      <c r="O56" s="27"/>
      <c r="P56" s="27"/>
      <c r="Q56" s="27"/>
      <c r="R56" s="27"/>
      <c r="S56" s="27"/>
      <c r="T56" s="27"/>
      <c r="U56" s="27"/>
    </row>
    <row r="57" spans="1:21" ht="15.5" x14ac:dyDescent="0.35">
      <c r="A57" s="32" t="s">
        <v>125</v>
      </c>
      <c r="B57" s="32"/>
      <c r="D57" s="92"/>
      <c r="E57" s="92"/>
      <c r="F57" s="92"/>
      <c r="G57" s="92"/>
      <c r="M57" s="27"/>
      <c r="N57" s="27"/>
      <c r="O57" s="27"/>
      <c r="P57" s="27"/>
      <c r="Q57" s="27"/>
      <c r="R57" s="27"/>
      <c r="S57" s="27"/>
      <c r="T57" s="27"/>
      <c r="U57" s="27"/>
    </row>
    <row r="58" spans="1:21" x14ac:dyDescent="0.35">
      <c r="C58" s="27" t="s">
        <v>126</v>
      </c>
      <c r="D58" s="92"/>
      <c r="E58" s="92"/>
      <c r="F58" s="92"/>
      <c r="G58" s="92"/>
      <c r="M58" s="27"/>
      <c r="N58" s="27"/>
      <c r="O58" s="27"/>
      <c r="P58" s="27"/>
      <c r="Q58" s="27"/>
      <c r="R58" s="27"/>
      <c r="S58" s="27"/>
      <c r="T58" s="27"/>
      <c r="U58" s="27"/>
    </row>
    <row r="59" spans="1:21" x14ac:dyDescent="0.35">
      <c r="C59" s="27" t="s">
        <v>127</v>
      </c>
      <c r="D59" s="92"/>
      <c r="E59" s="92"/>
      <c r="F59" s="92"/>
      <c r="G59" s="92"/>
      <c r="M59" s="27"/>
      <c r="N59" s="27"/>
      <c r="O59" s="27"/>
      <c r="P59" s="27"/>
      <c r="Q59" s="27"/>
      <c r="R59" s="27"/>
      <c r="S59" s="27"/>
      <c r="T59" s="27"/>
      <c r="U59" s="27"/>
    </row>
    <row r="60" spans="1:21" x14ac:dyDescent="0.35">
      <c r="C60" s="27" t="s">
        <v>128</v>
      </c>
      <c r="D60" s="92"/>
      <c r="E60" s="92"/>
      <c r="F60" s="92"/>
      <c r="G60" s="92"/>
      <c r="M60" s="27"/>
      <c r="N60" s="27"/>
      <c r="O60" s="27"/>
      <c r="P60" s="27"/>
      <c r="Q60" s="27"/>
      <c r="R60" s="27"/>
      <c r="S60" s="27"/>
      <c r="T60" s="27"/>
      <c r="U60" s="27"/>
    </row>
    <row r="61" spans="1:21" x14ac:dyDescent="0.35">
      <c r="D61" s="92"/>
      <c r="E61" s="92"/>
      <c r="F61" s="92"/>
      <c r="G61" s="92"/>
      <c r="M61" s="27"/>
      <c r="N61" s="27"/>
      <c r="O61" s="27"/>
      <c r="P61" s="27"/>
      <c r="Q61" s="27"/>
      <c r="R61" s="27"/>
      <c r="S61" s="27"/>
      <c r="T61" s="27"/>
      <c r="U61" s="27"/>
    </row>
    <row r="62" spans="1:21" x14ac:dyDescent="0.35">
      <c r="D62" s="92"/>
      <c r="M62" s="27"/>
      <c r="N62" s="27"/>
      <c r="O62" s="27"/>
      <c r="P62" s="27"/>
      <c r="Q62" s="27"/>
      <c r="R62" s="27"/>
      <c r="S62" s="27"/>
      <c r="T62" s="27"/>
      <c r="U62" s="27"/>
    </row>
    <row r="63" spans="1:21" x14ac:dyDescent="0.35">
      <c r="D63" s="92"/>
      <c r="M63" s="27"/>
      <c r="N63" s="27"/>
      <c r="O63" s="27"/>
      <c r="P63" s="27"/>
      <c r="Q63" s="27"/>
      <c r="R63" s="27"/>
      <c r="S63" s="27"/>
      <c r="T63" s="27"/>
      <c r="U63" s="27"/>
    </row>
    <row r="64" spans="1:21" x14ac:dyDescent="0.35">
      <c r="D64" s="92"/>
      <c r="M64" s="27"/>
      <c r="N64" s="27"/>
      <c r="O64" s="27"/>
      <c r="P64" s="27"/>
      <c r="Q64" s="27"/>
      <c r="R64" s="27"/>
      <c r="S64" s="27"/>
      <c r="T64" s="27"/>
      <c r="U64" s="27"/>
    </row>
    <row r="65" spans="13:21" x14ac:dyDescent="0.35">
      <c r="M65" s="27"/>
      <c r="N65" s="27"/>
      <c r="O65" s="27"/>
      <c r="P65" s="27"/>
      <c r="Q65" s="27"/>
      <c r="R65" s="27"/>
      <c r="S65" s="27"/>
      <c r="T65" s="27"/>
      <c r="U65" s="27"/>
    </row>
    <row r="66" spans="13:21" x14ac:dyDescent="0.35">
      <c r="M66" s="27"/>
      <c r="N66" s="27"/>
      <c r="O66" s="27"/>
      <c r="P66" s="27"/>
      <c r="Q66" s="27"/>
      <c r="R66" s="27"/>
      <c r="S66" s="27"/>
      <c r="T66" s="27"/>
      <c r="U66" s="27"/>
    </row>
    <row r="67" spans="13:21" x14ac:dyDescent="0.35">
      <c r="M67" s="27"/>
      <c r="N67" s="27"/>
      <c r="O67" s="27"/>
      <c r="P67" s="27"/>
      <c r="Q67" s="27"/>
      <c r="R67" s="27"/>
      <c r="S67" s="27"/>
      <c r="T67" s="27"/>
      <c r="U67" s="27"/>
    </row>
    <row r="68" spans="13:21" x14ac:dyDescent="0.35">
      <c r="M68" s="27"/>
      <c r="N68" s="27"/>
      <c r="O68" s="27"/>
      <c r="P68" s="27"/>
      <c r="Q68" s="27"/>
      <c r="R68" s="27"/>
      <c r="S68" s="27"/>
      <c r="T68" s="27"/>
      <c r="U68" s="27"/>
    </row>
    <row r="69" spans="13:21" x14ac:dyDescent="0.35">
      <c r="M69" s="27"/>
      <c r="N69" s="27"/>
      <c r="O69" s="27"/>
      <c r="P69" s="27"/>
      <c r="Q69" s="27"/>
      <c r="R69" s="27"/>
      <c r="S69" s="27"/>
      <c r="T69" s="27"/>
      <c r="U69" s="27"/>
    </row>
    <row r="70" spans="13:21" x14ac:dyDescent="0.35">
      <c r="M70" s="27"/>
      <c r="N70" s="27"/>
      <c r="O70" s="27"/>
      <c r="P70" s="27"/>
      <c r="Q70" s="27"/>
      <c r="R70" s="27"/>
      <c r="S70" s="27"/>
      <c r="T70" s="27"/>
      <c r="U70" s="27"/>
    </row>
    <row r="71" spans="13:21" x14ac:dyDescent="0.35">
      <c r="M71" s="27"/>
      <c r="N71" s="27"/>
      <c r="O71" s="27"/>
      <c r="P71" s="27"/>
      <c r="Q71" s="27"/>
      <c r="R71" s="27"/>
      <c r="S71" s="27"/>
      <c r="T71" s="27"/>
      <c r="U71" s="27"/>
    </row>
    <row r="72" spans="13:21" x14ac:dyDescent="0.35">
      <c r="M72" s="27"/>
      <c r="N72" s="27"/>
      <c r="O72" s="27"/>
      <c r="P72" s="27"/>
      <c r="Q72" s="27"/>
      <c r="R72" s="27"/>
      <c r="S72" s="27"/>
      <c r="T72" s="27"/>
      <c r="U72" s="27"/>
    </row>
    <row r="73" spans="13:21" x14ac:dyDescent="0.35">
      <c r="M73" s="27"/>
      <c r="N73" s="27"/>
      <c r="O73" s="27"/>
      <c r="P73" s="27"/>
      <c r="Q73" s="27"/>
      <c r="R73" s="27"/>
      <c r="S73" s="27"/>
      <c r="T73" s="27"/>
      <c r="U73" s="27"/>
    </row>
    <row r="74" spans="13:21" x14ac:dyDescent="0.35">
      <c r="M74" s="27"/>
      <c r="N74" s="27"/>
      <c r="O74" s="27"/>
      <c r="P74" s="27"/>
      <c r="Q74" s="27"/>
      <c r="R74" s="27"/>
      <c r="S74" s="27"/>
      <c r="T74" s="27"/>
      <c r="U74" s="27"/>
    </row>
    <row r="75" spans="13:21" x14ac:dyDescent="0.35">
      <c r="M75" s="27"/>
      <c r="N75" s="27"/>
      <c r="O75" s="27"/>
      <c r="P75" s="27"/>
      <c r="Q75" s="27"/>
      <c r="R75" s="27"/>
      <c r="S75" s="27"/>
      <c r="T75" s="27"/>
      <c r="U75" s="27"/>
    </row>
    <row r="76" spans="13:21" x14ac:dyDescent="0.35">
      <c r="M76" s="27"/>
      <c r="N76" s="27"/>
      <c r="O76" s="27"/>
      <c r="P76" s="27"/>
      <c r="Q76" s="27"/>
      <c r="R76" s="27"/>
      <c r="S76" s="27"/>
      <c r="T76" s="27"/>
      <c r="U76" s="27"/>
    </row>
    <row r="77" spans="13:21" x14ac:dyDescent="0.35">
      <c r="M77" s="27"/>
      <c r="N77" s="27"/>
      <c r="O77" s="27"/>
      <c r="P77" s="27"/>
      <c r="Q77" s="27"/>
      <c r="R77" s="27"/>
      <c r="S77" s="27"/>
      <c r="T77" s="27"/>
      <c r="U77" s="27"/>
    </row>
    <row r="78" spans="13:21" x14ac:dyDescent="0.35">
      <c r="M78" s="27"/>
      <c r="N78" s="27"/>
      <c r="O78" s="27"/>
      <c r="P78" s="27"/>
      <c r="Q78" s="27"/>
      <c r="R78" s="27"/>
      <c r="S78" s="27"/>
      <c r="T78" s="27"/>
      <c r="U78" s="27"/>
    </row>
    <row r="79" spans="13:21" x14ac:dyDescent="0.35">
      <c r="M79" s="27"/>
      <c r="N79" s="27"/>
      <c r="O79" s="27"/>
      <c r="P79" s="27"/>
      <c r="Q79" s="27"/>
      <c r="R79" s="27"/>
      <c r="S79" s="27"/>
      <c r="T79" s="27"/>
      <c r="U79" s="27"/>
    </row>
    <row r="80" spans="13:21" x14ac:dyDescent="0.35">
      <c r="M80" s="27"/>
      <c r="N80" s="27"/>
      <c r="O80" s="27"/>
      <c r="P80" s="27"/>
      <c r="Q80" s="27"/>
      <c r="R80" s="27"/>
      <c r="S80" s="27"/>
      <c r="T80" s="27"/>
      <c r="U80" s="27"/>
    </row>
    <row r="81" spans="13:21" x14ac:dyDescent="0.35">
      <c r="M81" s="27"/>
      <c r="N81" s="27"/>
      <c r="O81" s="27"/>
      <c r="P81" s="27"/>
      <c r="Q81" s="27"/>
      <c r="R81" s="27"/>
      <c r="S81" s="27"/>
      <c r="T81" s="27"/>
      <c r="U81" s="27"/>
    </row>
    <row r="82" spans="13:21" x14ac:dyDescent="0.35">
      <c r="M82" s="27"/>
      <c r="N82" s="27"/>
      <c r="O82" s="27"/>
      <c r="P82" s="27"/>
      <c r="Q82" s="27"/>
      <c r="R82" s="27"/>
      <c r="S82" s="27"/>
      <c r="T82" s="27"/>
      <c r="U82" s="27"/>
    </row>
    <row r="83" spans="13:21" x14ac:dyDescent="0.35">
      <c r="M83" s="27"/>
      <c r="N83" s="27"/>
      <c r="O83" s="27"/>
      <c r="P83" s="27"/>
      <c r="Q83" s="27"/>
      <c r="R83" s="27"/>
      <c r="S83" s="27"/>
      <c r="T83" s="27"/>
      <c r="U83" s="27"/>
    </row>
    <row r="84" spans="13:21" x14ac:dyDescent="0.35">
      <c r="M84" s="27"/>
      <c r="N84" s="27"/>
      <c r="O84" s="27"/>
      <c r="P84" s="27"/>
      <c r="Q84" s="27"/>
      <c r="R84" s="27"/>
      <c r="S84" s="27"/>
      <c r="T84" s="27"/>
      <c r="U84" s="27"/>
    </row>
    <row r="85" spans="13:21" x14ac:dyDescent="0.35">
      <c r="M85" s="27"/>
      <c r="N85" s="27"/>
      <c r="O85" s="27"/>
      <c r="P85" s="27"/>
      <c r="Q85" s="27"/>
      <c r="R85" s="27"/>
      <c r="S85" s="27"/>
      <c r="T85" s="27"/>
      <c r="U85" s="27"/>
    </row>
    <row r="86" spans="13:21" x14ac:dyDescent="0.35">
      <c r="M86" s="27"/>
      <c r="N86" s="27"/>
      <c r="O86" s="27"/>
      <c r="P86" s="27"/>
      <c r="Q86" s="27"/>
      <c r="R86" s="27"/>
      <c r="S86" s="27"/>
      <c r="T86" s="27"/>
      <c r="U86" s="27"/>
    </row>
    <row r="87" spans="13:21" x14ac:dyDescent="0.35">
      <c r="M87" s="27"/>
      <c r="N87" s="27"/>
      <c r="O87" s="27"/>
      <c r="P87" s="27"/>
      <c r="Q87" s="27"/>
      <c r="R87" s="27"/>
      <c r="S87" s="27"/>
      <c r="T87" s="27"/>
      <c r="U87" s="27"/>
    </row>
    <row r="88" spans="13:21" x14ac:dyDescent="0.35">
      <c r="M88" s="27"/>
      <c r="N88" s="27"/>
      <c r="O88" s="27"/>
      <c r="P88" s="27"/>
      <c r="Q88" s="27"/>
      <c r="R88" s="27"/>
      <c r="S88" s="27"/>
      <c r="T88" s="27"/>
      <c r="U88" s="27"/>
    </row>
    <row r="89" spans="13:21" x14ac:dyDescent="0.35">
      <c r="M89" s="27"/>
      <c r="N89" s="27"/>
      <c r="O89" s="27"/>
      <c r="P89" s="27"/>
      <c r="Q89" s="27"/>
      <c r="R89" s="27"/>
      <c r="S89" s="27"/>
      <c r="T89" s="27"/>
      <c r="U89" s="27"/>
    </row>
    <row r="90" spans="13:21" x14ac:dyDescent="0.35">
      <c r="M90" s="27"/>
      <c r="N90" s="27"/>
      <c r="O90" s="27"/>
      <c r="P90" s="27"/>
      <c r="Q90" s="27"/>
      <c r="R90" s="27"/>
      <c r="S90" s="27"/>
      <c r="T90" s="27"/>
      <c r="U90" s="27"/>
    </row>
    <row r="91" spans="13:21" x14ac:dyDescent="0.35">
      <c r="M91" s="27"/>
      <c r="N91" s="27"/>
      <c r="O91" s="27"/>
      <c r="P91" s="27"/>
      <c r="Q91" s="27"/>
      <c r="R91" s="27"/>
      <c r="S91" s="27"/>
      <c r="T91" s="27"/>
      <c r="U91" s="27"/>
    </row>
    <row r="92" spans="13:21" x14ac:dyDescent="0.35">
      <c r="M92" s="27"/>
      <c r="N92" s="27"/>
      <c r="O92" s="27"/>
      <c r="P92" s="27"/>
      <c r="Q92" s="27"/>
      <c r="R92" s="27"/>
      <c r="S92" s="27"/>
      <c r="T92" s="27"/>
      <c r="U92" s="27"/>
    </row>
    <row r="93" spans="13:21" x14ac:dyDescent="0.35">
      <c r="M93" s="27"/>
      <c r="N93" s="27"/>
      <c r="O93" s="27"/>
      <c r="P93" s="27"/>
      <c r="Q93" s="27"/>
      <c r="R93" s="27"/>
      <c r="S93" s="27"/>
      <c r="T93" s="27"/>
      <c r="U93" s="27"/>
    </row>
    <row r="94" spans="13:21" x14ac:dyDescent="0.35">
      <c r="M94" s="27"/>
      <c r="N94" s="27"/>
      <c r="O94" s="27"/>
      <c r="P94" s="27"/>
      <c r="Q94" s="27"/>
      <c r="R94" s="27"/>
      <c r="S94" s="27"/>
      <c r="T94" s="27"/>
      <c r="U94" s="27"/>
    </row>
    <row r="95" spans="13:21" x14ac:dyDescent="0.35">
      <c r="M95" s="27"/>
      <c r="N95" s="27"/>
      <c r="O95" s="27"/>
      <c r="P95" s="27"/>
      <c r="Q95" s="27"/>
      <c r="R95" s="27"/>
      <c r="S95" s="27"/>
      <c r="T95" s="27"/>
      <c r="U95" s="27"/>
    </row>
    <row r="96" spans="13:21" x14ac:dyDescent="0.35">
      <c r="M96" s="27"/>
      <c r="N96" s="27"/>
      <c r="O96" s="27"/>
      <c r="P96" s="27"/>
      <c r="Q96" s="27"/>
      <c r="R96" s="27"/>
      <c r="S96" s="27"/>
      <c r="T96" s="27"/>
      <c r="U96" s="27"/>
    </row>
    <row r="97" spans="13:21" x14ac:dyDescent="0.35">
      <c r="M97" s="27"/>
      <c r="N97" s="27"/>
      <c r="O97" s="27"/>
      <c r="P97" s="27"/>
      <c r="Q97" s="27"/>
      <c r="R97" s="27"/>
      <c r="S97" s="27"/>
      <c r="T97" s="27"/>
      <c r="U97" s="27"/>
    </row>
    <row r="98" spans="13:21" x14ac:dyDescent="0.35">
      <c r="M98" s="27"/>
      <c r="N98" s="27"/>
      <c r="O98" s="27"/>
      <c r="P98" s="27"/>
      <c r="Q98" s="27"/>
      <c r="R98" s="27"/>
      <c r="S98" s="27"/>
      <c r="T98" s="27"/>
      <c r="U98" s="27"/>
    </row>
    <row r="99" spans="13:21" x14ac:dyDescent="0.35">
      <c r="M99" s="27"/>
      <c r="N99" s="27"/>
      <c r="O99" s="27"/>
      <c r="P99" s="27"/>
      <c r="Q99" s="27"/>
      <c r="R99" s="27"/>
      <c r="S99" s="27"/>
      <c r="T99" s="27"/>
      <c r="U99" s="27"/>
    </row>
    <row r="100" spans="13:21" x14ac:dyDescent="0.35">
      <c r="M100" s="27"/>
      <c r="N100" s="27"/>
      <c r="O100" s="27"/>
      <c r="P100" s="27"/>
      <c r="Q100" s="27"/>
      <c r="R100" s="27"/>
      <c r="S100" s="27"/>
      <c r="T100" s="27"/>
      <c r="U100" s="27"/>
    </row>
    <row r="101" spans="13:21" x14ac:dyDescent="0.35">
      <c r="M101" s="27"/>
      <c r="N101" s="27"/>
      <c r="O101" s="27"/>
      <c r="P101" s="27"/>
      <c r="Q101" s="27"/>
      <c r="R101" s="27"/>
      <c r="S101" s="27"/>
      <c r="T101" s="27"/>
      <c r="U101" s="27"/>
    </row>
    <row r="102" spans="13:21" x14ac:dyDescent="0.35">
      <c r="M102" s="27"/>
      <c r="N102" s="27"/>
      <c r="O102" s="27"/>
      <c r="P102" s="27"/>
      <c r="Q102" s="27"/>
      <c r="R102" s="27"/>
      <c r="S102" s="27"/>
      <c r="T102" s="27"/>
      <c r="U102" s="27"/>
    </row>
    <row r="103" spans="13:21" x14ac:dyDescent="0.35">
      <c r="M103" s="27"/>
      <c r="N103" s="27"/>
      <c r="O103" s="27"/>
      <c r="P103" s="27"/>
      <c r="Q103" s="27"/>
      <c r="R103" s="27"/>
      <c r="S103" s="27"/>
      <c r="T103" s="27"/>
      <c r="U103" s="27"/>
    </row>
    <row r="104" spans="13:21" x14ac:dyDescent="0.35">
      <c r="M104" s="27"/>
      <c r="N104" s="27"/>
      <c r="O104" s="27"/>
      <c r="P104" s="27"/>
      <c r="Q104" s="27"/>
      <c r="R104" s="27"/>
      <c r="S104" s="27"/>
      <c r="T104" s="27"/>
      <c r="U104" s="27"/>
    </row>
    <row r="105" spans="13:21" x14ac:dyDescent="0.35">
      <c r="M105" s="27"/>
      <c r="N105" s="27"/>
      <c r="O105" s="27"/>
      <c r="P105" s="27"/>
      <c r="Q105" s="27"/>
      <c r="R105" s="27"/>
      <c r="S105" s="27"/>
      <c r="T105" s="27"/>
      <c r="U105" s="27"/>
    </row>
    <row r="106" spans="13:21" x14ac:dyDescent="0.35">
      <c r="M106" s="27"/>
      <c r="N106" s="27"/>
      <c r="O106" s="27"/>
      <c r="P106" s="27"/>
      <c r="Q106" s="27"/>
      <c r="R106" s="27"/>
      <c r="S106" s="27"/>
      <c r="T106" s="27"/>
      <c r="U106" s="27"/>
    </row>
    <row r="107" spans="13:21" x14ac:dyDescent="0.35">
      <c r="M107" s="27"/>
      <c r="N107" s="27"/>
      <c r="O107" s="27"/>
      <c r="P107" s="27"/>
      <c r="Q107" s="27"/>
      <c r="R107" s="27"/>
      <c r="S107" s="27"/>
      <c r="T107" s="27"/>
      <c r="U107" s="27"/>
    </row>
    <row r="108" spans="13:21" x14ac:dyDescent="0.35">
      <c r="M108" s="27"/>
      <c r="N108" s="27"/>
      <c r="O108" s="27"/>
      <c r="P108" s="27"/>
      <c r="Q108" s="27"/>
      <c r="R108" s="27"/>
      <c r="S108" s="27"/>
      <c r="T108" s="27"/>
      <c r="U108" s="27"/>
    </row>
    <row r="109" spans="13:21" x14ac:dyDescent="0.35">
      <c r="M109" s="27"/>
      <c r="N109" s="27"/>
      <c r="O109" s="27"/>
      <c r="P109" s="27"/>
      <c r="Q109" s="27"/>
      <c r="R109" s="27"/>
      <c r="S109" s="27"/>
      <c r="T109" s="27"/>
      <c r="U109" s="27"/>
    </row>
    <row r="110" spans="13:21" x14ac:dyDescent="0.35">
      <c r="M110" s="27"/>
      <c r="N110" s="27"/>
      <c r="O110" s="27"/>
      <c r="P110" s="27"/>
      <c r="Q110" s="27"/>
      <c r="R110" s="27"/>
      <c r="S110" s="27"/>
      <c r="T110" s="27"/>
      <c r="U110" s="27"/>
    </row>
    <row r="111" spans="13:21" x14ac:dyDescent="0.35">
      <c r="M111" s="27"/>
      <c r="N111" s="27"/>
      <c r="O111" s="27"/>
      <c r="P111" s="27"/>
      <c r="Q111" s="27"/>
      <c r="R111" s="27"/>
      <c r="S111" s="27"/>
      <c r="T111" s="27"/>
      <c r="U111" s="27"/>
    </row>
    <row r="112" spans="13:21" x14ac:dyDescent="0.35">
      <c r="M112" s="27"/>
      <c r="N112" s="27"/>
      <c r="O112" s="27"/>
      <c r="P112" s="27"/>
      <c r="Q112" s="27"/>
      <c r="R112" s="27"/>
      <c r="S112" s="27"/>
      <c r="T112" s="27"/>
      <c r="U112" s="27"/>
    </row>
    <row r="113" spans="13:21" x14ac:dyDescent="0.35">
      <c r="M113" s="27"/>
      <c r="N113" s="27"/>
      <c r="O113" s="27"/>
      <c r="P113" s="27"/>
      <c r="Q113" s="27"/>
      <c r="R113" s="27"/>
      <c r="S113" s="27"/>
      <c r="T113" s="27"/>
      <c r="U113" s="27"/>
    </row>
    <row r="114" spans="13:21" x14ac:dyDescent="0.35">
      <c r="M114" s="27"/>
      <c r="N114" s="27"/>
      <c r="O114" s="27"/>
      <c r="P114" s="27"/>
      <c r="Q114" s="27"/>
      <c r="R114" s="27"/>
      <c r="S114" s="27"/>
      <c r="T114" s="27"/>
      <c r="U114" s="27"/>
    </row>
    <row r="115" spans="13:21" x14ac:dyDescent="0.35">
      <c r="M115" s="27"/>
      <c r="N115" s="27"/>
      <c r="O115" s="27"/>
      <c r="P115" s="27"/>
      <c r="Q115" s="27"/>
      <c r="R115" s="27"/>
      <c r="S115" s="27"/>
      <c r="T115" s="27"/>
      <c r="U115" s="27"/>
    </row>
    <row r="116" spans="13:21" x14ac:dyDescent="0.35">
      <c r="M116" s="27"/>
      <c r="N116" s="27"/>
      <c r="O116" s="27"/>
      <c r="P116" s="27"/>
      <c r="Q116" s="27"/>
      <c r="R116" s="27"/>
      <c r="S116" s="27"/>
      <c r="T116" s="27"/>
      <c r="U116" s="27"/>
    </row>
    <row r="117" spans="13:21" x14ac:dyDescent="0.35">
      <c r="M117" s="27"/>
      <c r="N117" s="27"/>
      <c r="O117" s="27"/>
      <c r="P117" s="27"/>
      <c r="Q117" s="27"/>
      <c r="R117" s="27"/>
      <c r="S117" s="27"/>
      <c r="T117" s="27"/>
      <c r="U117" s="27"/>
    </row>
    <row r="118" spans="13:21" x14ac:dyDescent="0.35">
      <c r="M118" s="27"/>
      <c r="N118" s="27"/>
      <c r="O118" s="27"/>
      <c r="P118" s="27"/>
      <c r="Q118" s="27"/>
      <c r="R118" s="27"/>
      <c r="S118" s="27"/>
      <c r="T118" s="27"/>
      <c r="U118" s="27"/>
    </row>
    <row r="119" spans="13:21" x14ac:dyDescent="0.35">
      <c r="M119" s="27"/>
      <c r="N119" s="27"/>
      <c r="O119" s="27"/>
      <c r="P119" s="27"/>
      <c r="Q119" s="27"/>
      <c r="R119" s="27"/>
      <c r="S119" s="27"/>
      <c r="T119" s="27"/>
      <c r="U119" s="27"/>
    </row>
    <row r="120" spans="13:21" x14ac:dyDescent="0.35">
      <c r="M120" s="27"/>
      <c r="N120" s="27"/>
      <c r="O120" s="27"/>
      <c r="P120" s="27"/>
      <c r="Q120" s="27"/>
      <c r="R120" s="27"/>
      <c r="S120" s="27"/>
      <c r="T120" s="27"/>
      <c r="U120" s="27"/>
    </row>
    <row r="121" spans="13:21" x14ac:dyDescent="0.35">
      <c r="M121" s="27"/>
      <c r="N121" s="27"/>
      <c r="O121" s="27"/>
      <c r="P121" s="27"/>
      <c r="Q121" s="27"/>
      <c r="R121" s="27"/>
      <c r="S121" s="27"/>
      <c r="T121" s="27"/>
      <c r="U121" s="27"/>
    </row>
    <row r="122" spans="13:21" x14ac:dyDescent="0.35">
      <c r="M122" s="27"/>
      <c r="N122" s="27"/>
      <c r="O122" s="27"/>
      <c r="P122" s="27"/>
      <c r="Q122" s="27"/>
      <c r="R122" s="27"/>
      <c r="S122" s="27"/>
      <c r="T122" s="27"/>
      <c r="U122" s="27"/>
    </row>
    <row r="123" spans="13:21" x14ac:dyDescent="0.35">
      <c r="M123" s="27"/>
      <c r="N123" s="27"/>
      <c r="O123" s="27"/>
      <c r="P123" s="27"/>
      <c r="Q123" s="27"/>
      <c r="R123" s="27"/>
      <c r="S123" s="27"/>
      <c r="T123" s="27"/>
      <c r="U123" s="27"/>
    </row>
    <row r="124" spans="13:21" x14ac:dyDescent="0.35">
      <c r="M124" s="27"/>
      <c r="N124" s="27"/>
      <c r="O124" s="27"/>
      <c r="P124" s="27"/>
      <c r="Q124" s="27"/>
      <c r="R124" s="27"/>
      <c r="S124" s="27"/>
      <c r="T124" s="27"/>
      <c r="U124" s="27"/>
    </row>
    <row r="125" spans="13:21" x14ac:dyDescent="0.35">
      <c r="M125" s="27"/>
      <c r="N125" s="27"/>
      <c r="O125" s="27"/>
      <c r="P125" s="27"/>
      <c r="Q125" s="27"/>
      <c r="R125" s="27"/>
      <c r="S125" s="27"/>
      <c r="T125" s="27"/>
      <c r="U125" s="27"/>
    </row>
    <row r="126" spans="13:21" x14ac:dyDescent="0.35">
      <c r="M126" s="27"/>
      <c r="N126" s="27"/>
      <c r="O126" s="27"/>
      <c r="P126" s="27"/>
      <c r="Q126" s="27"/>
      <c r="R126" s="27"/>
      <c r="S126" s="27"/>
      <c r="T126" s="27"/>
      <c r="U126" s="27"/>
    </row>
    <row r="127" spans="13:21" x14ac:dyDescent="0.35">
      <c r="M127" s="27"/>
      <c r="N127" s="27"/>
      <c r="O127" s="27"/>
      <c r="P127" s="27"/>
      <c r="Q127" s="27"/>
      <c r="R127" s="27"/>
      <c r="S127" s="27"/>
      <c r="T127" s="27"/>
      <c r="U127" s="27"/>
    </row>
    <row r="128" spans="13:21" x14ac:dyDescent="0.35">
      <c r="M128" s="27"/>
      <c r="N128" s="27"/>
      <c r="O128" s="27"/>
      <c r="P128" s="27"/>
      <c r="Q128" s="27"/>
      <c r="R128" s="27"/>
      <c r="S128" s="27"/>
      <c r="T128" s="27"/>
      <c r="U128" s="27"/>
    </row>
    <row r="129" spans="13:21" x14ac:dyDescent="0.35">
      <c r="M129" s="27"/>
      <c r="N129" s="27"/>
      <c r="O129" s="27"/>
      <c r="P129" s="27"/>
      <c r="Q129" s="27"/>
      <c r="R129" s="27"/>
      <c r="S129" s="27"/>
      <c r="T129" s="27"/>
      <c r="U129" s="27"/>
    </row>
    <row r="130" spans="13:21" x14ac:dyDescent="0.35">
      <c r="M130" s="27"/>
      <c r="N130" s="27"/>
      <c r="O130" s="27"/>
      <c r="P130" s="27"/>
      <c r="Q130" s="27"/>
      <c r="R130" s="27"/>
      <c r="S130" s="27"/>
      <c r="T130" s="27"/>
      <c r="U130" s="27"/>
    </row>
    <row r="131" spans="13:21" x14ac:dyDescent="0.35">
      <c r="M131" s="27"/>
      <c r="N131" s="27"/>
      <c r="O131" s="27"/>
      <c r="P131" s="27"/>
      <c r="Q131" s="27"/>
      <c r="R131" s="27"/>
      <c r="S131" s="27"/>
      <c r="T131" s="27"/>
      <c r="U131" s="27"/>
    </row>
    <row r="132" spans="13:21" x14ac:dyDescent="0.35">
      <c r="M132" s="27"/>
      <c r="N132" s="27"/>
      <c r="O132" s="27"/>
      <c r="P132" s="27"/>
      <c r="Q132" s="27"/>
      <c r="R132" s="27"/>
      <c r="S132" s="27"/>
      <c r="T132" s="27"/>
      <c r="U132" s="27"/>
    </row>
    <row r="133" spans="13:21" x14ac:dyDescent="0.35">
      <c r="M133" s="27"/>
      <c r="N133" s="27"/>
      <c r="O133" s="27"/>
      <c r="P133" s="27"/>
      <c r="Q133" s="27"/>
      <c r="R133" s="27"/>
      <c r="S133" s="27"/>
      <c r="T133" s="27"/>
      <c r="U133" s="27"/>
    </row>
    <row r="134" spans="13:21" x14ac:dyDescent="0.35">
      <c r="M134" s="27"/>
      <c r="N134" s="27"/>
      <c r="O134" s="27"/>
      <c r="P134" s="27"/>
      <c r="Q134" s="27"/>
      <c r="R134" s="27"/>
      <c r="S134" s="27"/>
      <c r="T134" s="27"/>
      <c r="U134" s="27"/>
    </row>
    <row r="135" spans="13:21" x14ac:dyDescent="0.35">
      <c r="M135" s="27"/>
      <c r="N135" s="27"/>
      <c r="O135" s="27"/>
      <c r="P135" s="27"/>
      <c r="Q135" s="27"/>
      <c r="R135" s="27"/>
      <c r="S135" s="27"/>
      <c r="T135" s="27"/>
      <c r="U135" s="27"/>
    </row>
    <row r="136" spans="13:21" x14ac:dyDescent="0.35">
      <c r="M136" s="27"/>
      <c r="N136" s="27"/>
      <c r="O136" s="27"/>
      <c r="P136" s="27"/>
      <c r="Q136" s="27"/>
      <c r="R136" s="27"/>
      <c r="S136" s="27"/>
      <c r="T136" s="27"/>
      <c r="U136" s="27"/>
    </row>
    <row r="137" spans="13:21" x14ac:dyDescent="0.35">
      <c r="M137" s="27"/>
      <c r="N137" s="27"/>
      <c r="O137" s="27"/>
      <c r="P137" s="27"/>
      <c r="Q137" s="27"/>
      <c r="R137" s="27"/>
      <c r="S137" s="27"/>
      <c r="T137" s="27"/>
      <c r="U137" s="27"/>
    </row>
    <row r="138" spans="13:21" x14ac:dyDescent="0.35">
      <c r="M138" s="27"/>
      <c r="N138" s="27"/>
      <c r="O138" s="27"/>
      <c r="P138" s="27"/>
      <c r="Q138" s="27"/>
      <c r="R138" s="27"/>
      <c r="S138" s="27"/>
      <c r="T138" s="27"/>
      <c r="U138" s="27"/>
    </row>
    <row r="139" spans="13:21" x14ac:dyDescent="0.35">
      <c r="M139" s="27"/>
      <c r="N139" s="27"/>
      <c r="O139" s="27"/>
      <c r="P139" s="27"/>
      <c r="Q139" s="27"/>
      <c r="R139" s="27"/>
      <c r="S139" s="27"/>
      <c r="T139" s="27"/>
      <c r="U139" s="27"/>
    </row>
    <row r="140" spans="13:21" x14ac:dyDescent="0.35">
      <c r="M140" s="27"/>
      <c r="N140" s="27"/>
      <c r="O140" s="27"/>
      <c r="P140" s="27"/>
      <c r="Q140" s="27"/>
      <c r="R140" s="27"/>
      <c r="S140" s="27"/>
      <c r="T140" s="27"/>
      <c r="U140" s="27"/>
    </row>
    <row r="141" spans="13:21" x14ac:dyDescent="0.35">
      <c r="M141" s="27"/>
      <c r="N141" s="27"/>
      <c r="O141" s="27"/>
      <c r="P141" s="27"/>
      <c r="Q141" s="27"/>
      <c r="R141" s="27"/>
      <c r="S141" s="27"/>
      <c r="T141" s="27"/>
      <c r="U141" s="27"/>
    </row>
    <row r="142" spans="13:21" x14ac:dyDescent="0.35">
      <c r="M142" s="27"/>
      <c r="N142" s="27"/>
      <c r="O142" s="27"/>
      <c r="P142" s="27"/>
      <c r="Q142" s="27"/>
      <c r="R142" s="27"/>
      <c r="S142" s="27"/>
      <c r="T142" s="27"/>
      <c r="U142" s="27"/>
    </row>
    <row r="143" spans="13:21" x14ac:dyDescent="0.35">
      <c r="M143" s="27"/>
      <c r="N143" s="27"/>
      <c r="O143" s="27"/>
      <c r="P143" s="27"/>
      <c r="Q143" s="27"/>
      <c r="R143" s="27"/>
      <c r="S143" s="27"/>
      <c r="T143" s="27"/>
      <c r="U143" s="27"/>
    </row>
    <row r="144" spans="13:21" x14ac:dyDescent="0.35">
      <c r="M144" s="27"/>
      <c r="N144" s="27"/>
      <c r="O144" s="27"/>
      <c r="P144" s="27"/>
      <c r="Q144" s="27"/>
      <c r="R144" s="27"/>
      <c r="S144" s="27"/>
      <c r="T144" s="27"/>
      <c r="U144" s="27"/>
    </row>
    <row r="145" spans="13:21" x14ac:dyDescent="0.35">
      <c r="M145" s="27"/>
      <c r="N145" s="27"/>
      <c r="O145" s="27"/>
      <c r="P145" s="27"/>
      <c r="Q145" s="27"/>
      <c r="R145" s="27"/>
      <c r="S145" s="27"/>
      <c r="T145" s="27"/>
      <c r="U145" s="27"/>
    </row>
    <row r="146" spans="13:21" x14ac:dyDescent="0.35">
      <c r="M146" s="27"/>
      <c r="N146" s="27"/>
      <c r="O146" s="27"/>
      <c r="P146" s="27"/>
      <c r="Q146" s="27"/>
      <c r="R146" s="27"/>
      <c r="S146" s="27"/>
      <c r="T146" s="27"/>
      <c r="U146" s="27"/>
    </row>
    <row r="147" spans="13:21" x14ac:dyDescent="0.35">
      <c r="M147" s="27"/>
      <c r="N147" s="27"/>
      <c r="O147" s="27"/>
      <c r="P147" s="27"/>
      <c r="Q147" s="27"/>
      <c r="R147" s="27"/>
      <c r="S147" s="27"/>
      <c r="T147" s="27"/>
      <c r="U147" s="27"/>
    </row>
    <row r="148" spans="13:21" x14ac:dyDescent="0.35">
      <c r="M148" s="27"/>
      <c r="N148" s="27"/>
      <c r="O148" s="27"/>
      <c r="P148" s="27"/>
      <c r="Q148" s="27"/>
      <c r="R148" s="27"/>
      <c r="S148" s="27"/>
      <c r="T148" s="27"/>
      <c r="U148" s="27"/>
    </row>
  </sheetData>
  <mergeCells count="8">
    <mergeCell ref="C42:C44"/>
    <mergeCell ref="H51:I51"/>
    <mergeCell ref="J2:K2"/>
    <mergeCell ref="J3:K3"/>
    <mergeCell ref="D8:E8"/>
    <mergeCell ref="K30:K31"/>
    <mergeCell ref="K34:K35"/>
    <mergeCell ref="C39:C41"/>
  </mergeCells>
  <hyperlinks>
    <hyperlink ref="F9" r:id="rId1" display="ingrid.lucio@grupobimbo.com" xr:uid="{097A23E2-A872-4D1C-96EE-F19829BB495A}"/>
    <hyperlink ref="F10" r:id="rId2" xr:uid="{1F23BBA8-C59F-4D7E-8543-4146264F1517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2F645-1472-46E8-B5A1-710528F53C65}">
  <dimension ref="A2:X134"/>
  <sheetViews>
    <sheetView showGridLines="0" tabSelected="1" topLeftCell="A28" zoomScaleNormal="100" workbookViewId="0"/>
  </sheetViews>
  <sheetFormatPr baseColWidth="10" defaultColWidth="11.54296875" defaultRowHeight="14.5" x14ac:dyDescent="0.35"/>
  <cols>
    <col min="1" max="2" width="2.81640625" style="27" customWidth="1"/>
    <col min="3" max="3" width="16.1796875" style="27" customWidth="1"/>
    <col min="4" max="5" width="11" style="27" customWidth="1"/>
    <col min="6" max="9" width="11" style="28" customWidth="1"/>
    <col min="10" max="14" width="11" style="27" customWidth="1"/>
    <col min="15" max="15" width="11" customWidth="1"/>
    <col min="25" max="16384" width="11.54296875" style="27"/>
  </cols>
  <sheetData>
    <row r="2" spans="1:24" ht="18.5" x14ac:dyDescent="0.35">
      <c r="J2" s="171" t="s">
        <v>153</v>
      </c>
      <c r="K2" s="171"/>
      <c r="L2" s="171"/>
      <c r="M2" s="171"/>
    </row>
    <row r="3" spans="1:24" x14ac:dyDescent="0.35">
      <c r="J3" s="172" t="s">
        <v>59</v>
      </c>
      <c r="K3" s="172"/>
      <c r="L3" s="172"/>
      <c r="M3" s="172"/>
    </row>
    <row r="4" spans="1:24" ht="15" thickBot="1" x14ac:dyDescent="0.4">
      <c r="A4" s="29"/>
      <c r="B4" s="29"/>
      <c r="C4" s="29"/>
      <c r="D4" s="29"/>
      <c r="E4" s="29"/>
      <c r="F4" s="30"/>
      <c r="G4" s="30"/>
      <c r="H4" s="30"/>
      <c r="I4" s="30"/>
      <c r="J4" s="29"/>
      <c r="K4" s="29"/>
      <c r="L4" s="31"/>
      <c r="M4" s="29"/>
    </row>
    <row r="6" spans="1:24" ht="15.5" x14ac:dyDescent="0.35">
      <c r="A6" s="32" t="s">
        <v>129</v>
      </c>
      <c r="B6" s="32"/>
    </row>
    <row r="7" spans="1:24" x14ac:dyDescent="0.35">
      <c r="B7" s="33" t="s">
        <v>61</v>
      </c>
      <c r="C7" s="33"/>
      <c r="D7" s="34" t="s">
        <v>62</v>
      </c>
      <c r="E7" s="35"/>
      <c r="F7" s="36"/>
      <c r="G7" s="36"/>
      <c r="H7" s="36"/>
      <c r="I7" s="36"/>
      <c r="J7" s="37"/>
      <c r="K7" s="37"/>
      <c r="L7" s="37"/>
      <c r="M7" s="37"/>
    </row>
    <row r="8" spans="1:24" x14ac:dyDescent="0.35">
      <c r="B8" s="38" t="s">
        <v>63</v>
      </c>
      <c r="C8" s="38"/>
      <c r="D8" s="173">
        <v>20605467327</v>
      </c>
      <c r="E8" s="173"/>
      <c r="F8" s="39"/>
      <c r="G8" s="39"/>
      <c r="H8" s="40"/>
      <c r="I8" s="40"/>
      <c r="J8" s="41"/>
      <c r="K8" s="41"/>
      <c r="L8" s="41"/>
      <c r="M8" s="41"/>
    </row>
    <row r="9" spans="1:24" ht="15.5" x14ac:dyDescent="0.35">
      <c r="A9" s="32"/>
      <c r="B9" s="33" t="s">
        <v>71</v>
      </c>
      <c r="C9" s="33"/>
      <c r="D9" s="42" t="s">
        <v>40</v>
      </c>
      <c r="E9" s="42"/>
      <c r="F9" s="39"/>
      <c r="G9" s="39"/>
      <c r="H9" s="40"/>
      <c r="I9" s="40"/>
      <c r="J9" s="41"/>
      <c r="K9" s="41"/>
      <c r="L9" s="41"/>
    </row>
    <row r="10" spans="1:24" ht="18.5" x14ac:dyDescent="0.35">
      <c r="A10" s="32"/>
      <c r="B10" s="33" t="s">
        <v>132</v>
      </c>
      <c r="C10" s="33"/>
      <c r="D10" s="45" t="s">
        <v>0</v>
      </c>
      <c r="E10" s="45"/>
      <c r="F10" s="46"/>
      <c r="G10" s="46"/>
      <c r="H10" s="46"/>
      <c r="I10" s="46"/>
      <c r="J10" s="47"/>
      <c r="K10" s="47"/>
      <c r="L10" s="47"/>
    </row>
    <row r="11" spans="1:24" s="48" customFormat="1" ht="15.5" x14ac:dyDescent="0.35">
      <c r="A11" s="32"/>
      <c r="B11" s="32"/>
      <c r="C11" s="27"/>
      <c r="D11" s="27"/>
      <c r="E11" s="27"/>
      <c r="F11" s="28"/>
      <c r="G11" s="28"/>
      <c r="H11" s="28"/>
      <c r="I11" s="28"/>
      <c r="J11" s="27"/>
      <c r="K11" s="27"/>
      <c r="L11" s="27"/>
      <c r="M11" s="50"/>
      <c r="N11" s="50"/>
      <c r="X11"/>
    </row>
    <row r="12" spans="1:24" s="48" customFormat="1" ht="15.5" x14ac:dyDescent="0.35">
      <c r="A12" s="32" t="s">
        <v>130</v>
      </c>
      <c r="B12" s="32"/>
      <c r="C12" s="27"/>
      <c r="D12" s="27"/>
      <c r="E12" s="27"/>
      <c r="F12" s="28"/>
      <c r="G12" s="28"/>
      <c r="H12" s="28"/>
      <c r="I12" s="28"/>
      <c r="J12" s="27"/>
      <c r="K12" s="27"/>
      <c r="L12" s="27"/>
      <c r="M12" s="27"/>
      <c r="N12" s="27"/>
      <c r="X12"/>
    </row>
    <row r="13" spans="1:24" s="48" customFormat="1" ht="15.5" x14ac:dyDescent="0.35">
      <c r="A13" s="32"/>
      <c r="B13" s="102" t="s">
        <v>136</v>
      </c>
      <c r="C13" s="103"/>
      <c r="D13" s="103"/>
      <c r="E13" s="103"/>
      <c r="F13" s="28"/>
      <c r="G13" s="28"/>
      <c r="H13" s="28"/>
      <c r="I13" s="28"/>
      <c r="J13" s="27"/>
      <c r="K13" s="27"/>
      <c r="L13" s="27"/>
      <c r="M13" s="50"/>
      <c r="N13" s="50"/>
      <c r="X13"/>
    </row>
    <row r="14" spans="1:24" s="48" customFormat="1" ht="15.5" x14ac:dyDescent="0.35">
      <c r="A14" s="32"/>
      <c r="B14" s="32"/>
      <c r="C14" s="107" t="s">
        <v>131</v>
      </c>
      <c r="D14" s="108"/>
      <c r="E14" s="109">
        <v>24</v>
      </c>
      <c r="F14" s="28"/>
      <c r="G14" s="28"/>
      <c r="H14" s="28"/>
      <c r="I14" s="28"/>
      <c r="J14" s="27"/>
      <c r="K14" s="27"/>
      <c r="L14" s="27"/>
      <c r="M14" s="50"/>
      <c r="N14" s="50"/>
      <c r="X14"/>
    </row>
    <row r="15" spans="1:24" s="48" customFormat="1" ht="3.65" customHeight="1" x14ac:dyDescent="0.35">
      <c r="A15" s="32"/>
      <c r="B15" s="32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50"/>
      <c r="N15" s="50"/>
      <c r="X15"/>
    </row>
    <row r="16" spans="1:24" s="48" customFormat="1" ht="15.5" x14ac:dyDescent="0.35">
      <c r="A16" s="32"/>
      <c r="B16" s="32"/>
      <c r="C16" s="107" t="s">
        <v>150</v>
      </c>
      <c r="D16" s="108"/>
      <c r="E16" s="28"/>
      <c r="F16" s="28"/>
      <c r="G16" s="28"/>
      <c r="H16" s="28"/>
      <c r="I16" s="28"/>
      <c r="J16" s="27"/>
      <c r="K16" s="27"/>
      <c r="L16" s="27"/>
      <c r="M16" s="50"/>
      <c r="N16" s="50"/>
      <c r="X16"/>
    </row>
    <row r="17" spans="1:24" s="48" customFormat="1" ht="36" x14ac:dyDescent="0.35">
      <c r="A17" s="32"/>
      <c r="B17" s="32"/>
      <c r="C17" s="27"/>
      <c r="D17" s="27"/>
      <c r="E17" s="27"/>
      <c r="F17" s="162" t="s">
        <v>156</v>
      </c>
      <c r="G17" s="27"/>
      <c r="H17" s="27"/>
      <c r="I17" s="27"/>
      <c r="J17" s="27"/>
      <c r="K17" s="27"/>
      <c r="L17" s="27"/>
      <c r="M17" s="50"/>
      <c r="N17" s="50"/>
      <c r="X17"/>
    </row>
    <row r="18" spans="1:24" s="100" customFormat="1" ht="31.5" x14ac:dyDescent="0.25">
      <c r="A18" s="98"/>
      <c r="B18" s="98"/>
      <c r="C18" s="104" t="s">
        <v>8</v>
      </c>
      <c r="D18" s="104" t="s">
        <v>133</v>
      </c>
      <c r="E18" s="104" t="s">
        <v>155</v>
      </c>
      <c r="F18" s="104" t="s">
        <v>154</v>
      </c>
      <c r="G18" s="104"/>
      <c r="H18" s="104" t="s">
        <v>137</v>
      </c>
      <c r="I18" s="104" t="s">
        <v>7</v>
      </c>
      <c r="J18" s="104" t="s">
        <v>134</v>
      </c>
      <c r="K18" s="104" t="s">
        <v>135</v>
      </c>
      <c r="L18" s="98"/>
      <c r="M18" s="99"/>
      <c r="N18" s="99"/>
      <c r="X18" s="101"/>
    </row>
    <row r="19" spans="1:24" s="48" customFormat="1" ht="15.5" x14ac:dyDescent="0.35">
      <c r="A19" s="32"/>
      <c r="B19" s="32"/>
      <c r="C19" s="53" t="s">
        <v>10</v>
      </c>
      <c r="D19" s="97">
        <f>APROBADO!D18</f>
        <v>4</v>
      </c>
      <c r="E19" s="96">
        <f>APROBADO!$I$40</f>
        <v>1150</v>
      </c>
      <c r="F19" s="96"/>
      <c r="G19" s="96"/>
      <c r="H19" s="161">
        <f t="shared" ref="H19:H26" si="0">SUM(E19:G19)/$E$14</f>
        <v>47.916666666666664</v>
      </c>
      <c r="I19" s="168">
        <f>Asistencia!AJ11</f>
        <v>331.25</v>
      </c>
      <c r="J19" s="180">
        <f>APROBADO!I46</f>
        <v>1500</v>
      </c>
      <c r="K19" s="161">
        <f>APROBADO!$I$47</f>
        <v>50</v>
      </c>
      <c r="L19" s="27"/>
      <c r="M19" s="50"/>
      <c r="N19" s="50"/>
      <c r="X19"/>
    </row>
    <row r="20" spans="1:24" s="48" customFormat="1" ht="15.5" x14ac:dyDescent="0.35">
      <c r="A20" s="32"/>
      <c r="B20" s="32"/>
      <c r="C20" s="53" t="s">
        <v>16</v>
      </c>
      <c r="D20" s="97">
        <f>APROBADO!D19</f>
        <v>1</v>
      </c>
      <c r="E20" s="96">
        <f>APROBADO!$I$40</f>
        <v>1150</v>
      </c>
      <c r="F20" s="96"/>
      <c r="G20" s="96"/>
      <c r="H20" s="161">
        <f t="shared" si="0"/>
        <v>47.916666666666664</v>
      </c>
      <c r="I20" s="168">
        <f>Asistencia!AJ14</f>
        <v>87.5</v>
      </c>
      <c r="J20" s="180"/>
      <c r="K20" s="161">
        <f>APROBADO!$I$47</f>
        <v>50</v>
      </c>
      <c r="L20" s="27"/>
      <c r="M20" s="50"/>
      <c r="N20" s="50"/>
      <c r="X20"/>
    </row>
    <row r="21" spans="1:24" s="48" customFormat="1" ht="15.5" x14ac:dyDescent="0.35">
      <c r="A21" s="32"/>
      <c r="B21" s="32"/>
      <c r="C21" s="53" t="s">
        <v>18</v>
      </c>
      <c r="D21" s="97">
        <f>APROBADO!D20</f>
        <v>1</v>
      </c>
      <c r="E21" s="96">
        <f>APROBADO!$I$40</f>
        <v>1150</v>
      </c>
      <c r="F21" s="96"/>
      <c r="G21" s="96"/>
      <c r="H21" s="161">
        <f t="shared" si="0"/>
        <v>47.916666666666664</v>
      </c>
      <c r="I21" s="168">
        <f>Asistencia!AJ17</f>
        <v>140</v>
      </c>
      <c r="J21" s="180"/>
      <c r="K21" s="161">
        <f>APROBADO!$I$47</f>
        <v>50</v>
      </c>
      <c r="L21" s="27"/>
      <c r="M21" s="50"/>
      <c r="N21" s="50"/>
      <c r="X21"/>
    </row>
    <row r="22" spans="1:24" s="48" customFormat="1" ht="15.5" x14ac:dyDescent="0.35">
      <c r="A22" s="32"/>
      <c r="B22" s="32"/>
      <c r="C22" s="53" t="s">
        <v>20</v>
      </c>
      <c r="D22" s="97">
        <f>APROBADO!D21</f>
        <v>1</v>
      </c>
      <c r="E22" s="96">
        <f>APROBADO!$I$40</f>
        <v>1150</v>
      </c>
      <c r="F22" s="96"/>
      <c r="G22" s="96"/>
      <c r="H22" s="161">
        <f t="shared" si="0"/>
        <v>47.916666666666664</v>
      </c>
      <c r="I22" s="168">
        <f>Asistencia!AJ19</f>
        <v>10</v>
      </c>
      <c r="J22" s="180"/>
      <c r="K22" s="161">
        <f>APROBADO!$I$47</f>
        <v>50</v>
      </c>
      <c r="L22" s="27"/>
      <c r="M22" s="50"/>
      <c r="N22" s="50"/>
      <c r="X22"/>
    </row>
    <row r="23" spans="1:24" s="48" customFormat="1" ht="15.5" x14ac:dyDescent="0.35">
      <c r="A23" s="32"/>
      <c r="B23" s="32"/>
      <c r="C23" s="53" t="s">
        <v>21</v>
      </c>
      <c r="D23" s="97">
        <f>APROBADO!D22</f>
        <v>3</v>
      </c>
      <c r="E23" s="96">
        <f>APROBADO!$I$40</f>
        <v>1150</v>
      </c>
      <c r="F23" s="96"/>
      <c r="G23" s="96"/>
      <c r="H23" s="161">
        <f t="shared" si="0"/>
        <v>47.916666666666664</v>
      </c>
      <c r="I23" s="168">
        <f>Asistencia!AJ23</f>
        <v>420</v>
      </c>
      <c r="J23" s="180"/>
      <c r="K23" s="161">
        <f>APROBADO!$I$47</f>
        <v>50</v>
      </c>
      <c r="L23" s="27"/>
      <c r="M23" s="50"/>
      <c r="N23" s="50"/>
      <c r="X23"/>
    </row>
    <row r="24" spans="1:24" s="48" customFormat="1" ht="15.5" x14ac:dyDescent="0.35">
      <c r="A24" s="32"/>
      <c r="B24" s="32"/>
      <c r="C24" s="53" t="s">
        <v>41</v>
      </c>
      <c r="D24" s="97">
        <f>APROBADO!D23</f>
        <v>1</v>
      </c>
      <c r="E24" s="96">
        <f>APROBADO!$I$40</f>
        <v>1150</v>
      </c>
      <c r="F24" s="96"/>
      <c r="G24" s="96"/>
      <c r="H24" s="161">
        <f t="shared" si="0"/>
        <v>47.916666666666664</v>
      </c>
      <c r="I24" s="168">
        <f>Asistencia!AJ25</f>
        <v>115</v>
      </c>
      <c r="J24" s="180"/>
      <c r="K24" s="161">
        <f>APROBADO!$I$47</f>
        <v>50</v>
      </c>
      <c r="L24" s="27"/>
      <c r="M24" s="50"/>
      <c r="N24" s="50"/>
      <c r="X24"/>
    </row>
    <row r="25" spans="1:24" s="48" customFormat="1" ht="15.5" x14ac:dyDescent="0.35">
      <c r="A25" s="32"/>
      <c r="B25" s="32"/>
      <c r="C25" s="53" t="s">
        <v>42</v>
      </c>
      <c r="D25" s="97">
        <f>APROBADO!D24</f>
        <v>1</v>
      </c>
      <c r="E25" s="96">
        <f>APROBADO!$I$40</f>
        <v>1150</v>
      </c>
      <c r="F25" s="96"/>
      <c r="G25" s="96"/>
      <c r="H25" s="161">
        <f t="shared" si="0"/>
        <v>47.916666666666664</v>
      </c>
      <c r="I25" s="168">
        <f>Asistencia!AJ27</f>
        <v>120</v>
      </c>
      <c r="J25" s="180"/>
      <c r="K25" s="161">
        <f>APROBADO!$I$47</f>
        <v>50</v>
      </c>
      <c r="L25" s="27"/>
      <c r="M25" s="50"/>
      <c r="N25" s="50"/>
      <c r="X25"/>
    </row>
    <row r="26" spans="1:24" s="48" customFormat="1" ht="15.5" x14ac:dyDescent="0.35">
      <c r="A26" s="32"/>
      <c r="B26" s="32"/>
      <c r="C26" s="53" t="s">
        <v>29</v>
      </c>
      <c r="D26" s="97">
        <f>APROBADO!D25</f>
        <v>1</v>
      </c>
      <c r="E26" s="96">
        <f>APROBADO!$I$40</f>
        <v>1150</v>
      </c>
      <c r="F26" s="96"/>
      <c r="G26" s="96"/>
      <c r="H26" s="161">
        <f t="shared" si="0"/>
        <v>47.916666666666664</v>
      </c>
      <c r="I26" s="168">
        <f>Asistencia!AJ29</f>
        <v>120</v>
      </c>
      <c r="J26" s="180"/>
      <c r="K26" s="161">
        <f>APROBADO!$I$47</f>
        <v>50</v>
      </c>
      <c r="L26" s="27"/>
      <c r="M26" s="50"/>
      <c r="N26" s="50"/>
      <c r="X26"/>
    </row>
    <row r="27" spans="1:24" s="48" customFormat="1" ht="15.5" x14ac:dyDescent="0.35">
      <c r="A27" s="32"/>
      <c r="B27" s="32"/>
      <c r="C27" s="105" t="s">
        <v>36</v>
      </c>
      <c r="D27" s="106">
        <f>SUM(D19:D26)</f>
        <v>13</v>
      </c>
      <c r="E27" s="105"/>
      <c r="F27" s="105"/>
      <c r="G27" s="105"/>
      <c r="H27" s="105"/>
      <c r="I27" s="105"/>
      <c r="J27" s="103"/>
      <c r="K27" s="103"/>
      <c r="L27" s="27"/>
      <c r="M27" s="50"/>
      <c r="N27" s="50"/>
      <c r="X27"/>
    </row>
    <row r="28" spans="1:24" s="48" customFormat="1" ht="15.5" x14ac:dyDescent="0.35">
      <c r="A28" s="32"/>
      <c r="B28" s="32"/>
      <c r="C28" s="27"/>
      <c r="D28" s="27"/>
      <c r="E28" s="27"/>
      <c r="F28" s="28"/>
      <c r="G28" s="28"/>
      <c r="H28" s="28"/>
      <c r="I28" s="28"/>
      <c r="J28" s="27"/>
      <c r="K28" s="27"/>
      <c r="L28" s="27"/>
      <c r="M28" s="50"/>
      <c r="N28" s="50"/>
      <c r="X28"/>
    </row>
    <row r="29" spans="1:24" s="48" customFormat="1" ht="15.5" x14ac:dyDescent="0.35">
      <c r="A29" s="32"/>
      <c r="B29" s="102" t="str">
        <f>"2.2  DETALLE A FACTURAR : "&amp;D10</f>
        <v>2.2  DETALLE A FACTURAR : ABRIL</v>
      </c>
      <c r="C29" s="103"/>
      <c r="D29" s="103"/>
      <c r="E29" s="103"/>
      <c r="F29" s="28"/>
      <c r="G29" s="28"/>
      <c r="H29" s="28"/>
      <c r="I29" s="28"/>
      <c r="J29" s="27"/>
      <c r="K29" s="27"/>
      <c r="L29" s="27"/>
      <c r="M29" s="50"/>
      <c r="N29" s="50"/>
      <c r="X29"/>
    </row>
    <row r="30" spans="1:24" s="48" customFormat="1" ht="15.65" customHeight="1" x14ac:dyDescent="0.35">
      <c r="A30" s="32"/>
      <c r="B30" s="32"/>
      <c r="C30" s="32"/>
      <c r="D30" s="32"/>
      <c r="E30" s="32"/>
      <c r="F30" s="32"/>
      <c r="G30" s="32"/>
      <c r="H30" s="27"/>
      <c r="I30" s="27"/>
      <c r="J30" s="27"/>
      <c r="K30" s="27"/>
      <c r="L30" s="27"/>
      <c r="M30" s="50"/>
      <c r="N30" s="50"/>
      <c r="X30"/>
    </row>
    <row r="31" spans="1:24" s="48" customFormat="1" ht="15.65" customHeight="1" x14ac:dyDescent="0.35">
      <c r="A31" s="32"/>
      <c r="B31" s="32"/>
      <c r="C31" s="32"/>
      <c r="D31" s="181" t="s">
        <v>57</v>
      </c>
      <c r="E31" s="181"/>
      <c r="F31" s="181"/>
      <c r="G31" s="32"/>
      <c r="H31" s="27"/>
      <c r="I31" s="27"/>
      <c r="J31" s="27"/>
      <c r="K31" s="27"/>
      <c r="L31" s="27"/>
      <c r="M31" s="50"/>
      <c r="N31" s="50"/>
      <c r="X31"/>
    </row>
    <row r="32" spans="1:24" s="48" customFormat="1" ht="31.5" x14ac:dyDescent="0.35">
      <c r="A32" s="32"/>
      <c r="B32" s="32"/>
      <c r="C32" s="116" t="s">
        <v>8</v>
      </c>
      <c r="D32" s="126" t="s">
        <v>51</v>
      </c>
      <c r="E32" s="126" t="s">
        <v>52</v>
      </c>
      <c r="F32" s="126" t="s">
        <v>151</v>
      </c>
      <c r="G32" s="116" t="s">
        <v>152</v>
      </c>
      <c r="H32" s="116" t="s">
        <v>146</v>
      </c>
      <c r="I32" s="116" t="s">
        <v>7</v>
      </c>
      <c r="J32" s="116" t="s">
        <v>157</v>
      </c>
      <c r="K32" s="116" t="s">
        <v>147</v>
      </c>
      <c r="L32" s="116" t="s">
        <v>148</v>
      </c>
      <c r="M32" s="116" t="s">
        <v>149</v>
      </c>
      <c r="N32" s="50"/>
      <c r="X32"/>
    </row>
    <row r="33" spans="1:24" s="48" customFormat="1" ht="15.5" x14ac:dyDescent="0.35">
      <c r="A33" s="32"/>
      <c r="B33" s="32"/>
      <c r="C33" s="123" t="s">
        <v>10</v>
      </c>
      <c r="D33" s="120">
        <f>Asistencia!D11</f>
        <v>53</v>
      </c>
      <c r="E33" s="120">
        <f>Asistencia!E11</f>
        <v>0</v>
      </c>
      <c r="F33" s="120">
        <f>SUM(D33:E33)</f>
        <v>53</v>
      </c>
      <c r="G33" s="110">
        <f t="shared" ref="G33:G40" si="1">(D33+E33*2)*H19</f>
        <v>2539.583333333333</v>
      </c>
      <c r="H33" s="110">
        <f t="shared" ref="H33:H40" si="2">$H$41/$D$41*D33</f>
        <v>335.44303797468353</v>
      </c>
      <c r="I33" s="110">
        <f>I19</f>
        <v>331.25</v>
      </c>
      <c r="J33" s="110">
        <f t="shared" ref="J33:J40" si="3">K19*D19</f>
        <v>200</v>
      </c>
      <c r="K33" s="114">
        <f>SUM(G33:J33)</f>
        <v>3406.2763713080167</v>
      </c>
      <c r="L33" s="114">
        <f>K33*0.1</f>
        <v>340.6276371308017</v>
      </c>
      <c r="M33" s="115">
        <f>SUM(K33:L33)</f>
        <v>3746.9040084388184</v>
      </c>
      <c r="N33" s="50"/>
      <c r="X33"/>
    </row>
    <row r="34" spans="1:24" s="48" customFormat="1" ht="15.5" x14ac:dyDescent="0.35">
      <c r="A34" s="32"/>
      <c r="B34" s="32"/>
      <c r="C34" s="124" t="s">
        <v>16</v>
      </c>
      <c r="D34" s="121">
        <f>Asistencia!D14</f>
        <v>15</v>
      </c>
      <c r="E34" s="121">
        <f>Asistencia!E14</f>
        <v>0</v>
      </c>
      <c r="F34" s="121">
        <f t="shared" ref="F34:F40" si="4">SUM(D34:E34)</f>
        <v>15</v>
      </c>
      <c r="G34" s="110">
        <f t="shared" si="1"/>
        <v>718.75</v>
      </c>
      <c r="H34" s="110">
        <f t="shared" si="2"/>
        <v>94.936708860759495</v>
      </c>
      <c r="I34" s="110">
        <f t="shared" ref="I34:I40" si="5">I20</f>
        <v>87.5</v>
      </c>
      <c r="J34" s="110">
        <f t="shared" si="3"/>
        <v>50</v>
      </c>
      <c r="K34" s="114">
        <f t="shared" ref="K34:K40" si="6">SUM(G34:J34)</f>
        <v>951.1867088607595</v>
      </c>
      <c r="L34" s="114">
        <f t="shared" ref="L34:L40" si="7">K34*0.1</f>
        <v>95.118670886075961</v>
      </c>
      <c r="M34" s="115">
        <f t="shared" ref="M34:M40" si="8">SUM(K34:L34)</f>
        <v>1046.3053797468356</v>
      </c>
      <c r="N34" s="50"/>
      <c r="X34"/>
    </row>
    <row r="35" spans="1:24" s="48" customFormat="1" ht="15.5" x14ac:dyDescent="0.35">
      <c r="A35" s="32"/>
      <c r="B35" s="32"/>
      <c r="C35" s="124" t="s">
        <v>18</v>
      </c>
      <c r="D35" s="121">
        <f>Asistencia!D17</f>
        <v>24</v>
      </c>
      <c r="E35" s="121">
        <f>Asistencia!E17</f>
        <v>0</v>
      </c>
      <c r="F35" s="121">
        <f t="shared" si="4"/>
        <v>24</v>
      </c>
      <c r="G35" s="110">
        <f t="shared" si="1"/>
        <v>1150</v>
      </c>
      <c r="H35" s="110">
        <f t="shared" si="2"/>
        <v>151.8987341772152</v>
      </c>
      <c r="I35" s="110">
        <f t="shared" si="5"/>
        <v>140</v>
      </c>
      <c r="J35" s="110">
        <f t="shared" si="3"/>
        <v>50</v>
      </c>
      <c r="K35" s="114">
        <f t="shared" si="6"/>
        <v>1491.8987341772151</v>
      </c>
      <c r="L35" s="114">
        <f t="shared" si="7"/>
        <v>149.18987341772151</v>
      </c>
      <c r="M35" s="115">
        <f t="shared" si="8"/>
        <v>1641.0886075949365</v>
      </c>
      <c r="N35" s="50"/>
      <c r="X35"/>
    </row>
    <row r="36" spans="1:24" s="48" customFormat="1" ht="15.5" x14ac:dyDescent="0.35">
      <c r="A36" s="32"/>
      <c r="B36" s="32"/>
      <c r="C36" s="124" t="s">
        <v>20</v>
      </c>
      <c r="D36" s="121">
        <f>Asistencia!D19</f>
        <v>2</v>
      </c>
      <c r="E36" s="121">
        <f>Asistencia!E19</f>
        <v>0</v>
      </c>
      <c r="F36" s="121">
        <f t="shared" si="4"/>
        <v>2</v>
      </c>
      <c r="G36" s="110">
        <f t="shared" si="1"/>
        <v>95.833333333333329</v>
      </c>
      <c r="H36" s="110">
        <f t="shared" si="2"/>
        <v>12.658227848101266</v>
      </c>
      <c r="I36" s="110">
        <f t="shared" si="5"/>
        <v>10</v>
      </c>
      <c r="J36" s="110">
        <f t="shared" si="3"/>
        <v>50</v>
      </c>
      <c r="K36" s="114">
        <f t="shared" si="6"/>
        <v>168.49156118143458</v>
      </c>
      <c r="L36" s="114">
        <f t="shared" si="7"/>
        <v>16.849156118143458</v>
      </c>
      <c r="M36" s="115">
        <f t="shared" si="8"/>
        <v>185.34071729957805</v>
      </c>
      <c r="N36" s="50"/>
      <c r="X36"/>
    </row>
    <row r="37" spans="1:24" s="48" customFormat="1" ht="15.5" x14ac:dyDescent="0.35">
      <c r="A37" s="32"/>
      <c r="B37" s="32"/>
      <c r="C37" s="124" t="s">
        <v>21</v>
      </c>
      <c r="D37" s="121">
        <f>Asistencia!D23</f>
        <v>72</v>
      </c>
      <c r="E37" s="121">
        <f>Asistencia!E23</f>
        <v>0</v>
      </c>
      <c r="F37" s="121">
        <f t="shared" si="4"/>
        <v>72</v>
      </c>
      <c r="G37" s="110">
        <f t="shared" si="1"/>
        <v>3450</v>
      </c>
      <c r="H37" s="110">
        <f t="shared" si="2"/>
        <v>455.69620253164555</v>
      </c>
      <c r="I37" s="110">
        <f t="shared" si="5"/>
        <v>420</v>
      </c>
      <c r="J37" s="110">
        <f t="shared" si="3"/>
        <v>150</v>
      </c>
      <c r="K37" s="114">
        <f t="shared" si="6"/>
        <v>4475.6962025316461</v>
      </c>
      <c r="L37" s="114">
        <f t="shared" si="7"/>
        <v>447.56962025316466</v>
      </c>
      <c r="M37" s="115">
        <f t="shared" si="8"/>
        <v>4923.2658227848106</v>
      </c>
      <c r="N37" s="50"/>
      <c r="X37"/>
    </row>
    <row r="38" spans="1:24" s="48" customFormat="1" ht="15.5" x14ac:dyDescent="0.35">
      <c r="A38" s="32"/>
      <c r="B38" s="32"/>
      <c r="C38" s="124" t="s">
        <v>41</v>
      </c>
      <c r="D38" s="121">
        <f>Asistencia!D25</f>
        <v>23</v>
      </c>
      <c r="E38" s="121">
        <f>Asistencia!E25</f>
        <v>0</v>
      </c>
      <c r="F38" s="121">
        <f t="shared" si="4"/>
        <v>23</v>
      </c>
      <c r="G38" s="110">
        <f t="shared" si="1"/>
        <v>1102.0833333333333</v>
      </c>
      <c r="H38" s="110">
        <f t="shared" si="2"/>
        <v>145.56962025316454</v>
      </c>
      <c r="I38" s="110">
        <f t="shared" si="5"/>
        <v>115</v>
      </c>
      <c r="J38" s="110">
        <f t="shared" si="3"/>
        <v>50</v>
      </c>
      <c r="K38" s="114">
        <f t="shared" si="6"/>
        <v>1412.6529535864979</v>
      </c>
      <c r="L38" s="114">
        <f t="shared" si="7"/>
        <v>141.26529535864981</v>
      </c>
      <c r="M38" s="115">
        <f t="shared" si="8"/>
        <v>1553.9182489451478</v>
      </c>
      <c r="N38" s="50"/>
      <c r="X38"/>
    </row>
    <row r="39" spans="1:24" s="48" customFormat="1" ht="15.5" x14ac:dyDescent="0.35">
      <c r="A39" s="32"/>
      <c r="B39" s="32"/>
      <c r="C39" s="124" t="s">
        <v>42</v>
      </c>
      <c r="D39" s="121">
        <f>Asistencia!D27</f>
        <v>24</v>
      </c>
      <c r="E39" s="121">
        <f>Asistencia!E27</f>
        <v>0</v>
      </c>
      <c r="F39" s="121">
        <f t="shared" si="4"/>
        <v>24</v>
      </c>
      <c r="G39" s="110">
        <f t="shared" si="1"/>
        <v>1150</v>
      </c>
      <c r="H39" s="110">
        <f t="shared" si="2"/>
        <v>151.8987341772152</v>
      </c>
      <c r="I39" s="110">
        <f t="shared" si="5"/>
        <v>120</v>
      </c>
      <c r="J39" s="110">
        <f t="shared" si="3"/>
        <v>50</v>
      </c>
      <c r="K39" s="114">
        <f t="shared" si="6"/>
        <v>1471.8987341772151</v>
      </c>
      <c r="L39" s="114">
        <f t="shared" si="7"/>
        <v>147.18987341772151</v>
      </c>
      <c r="M39" s="115">
        <f t="shared" si="8"/>
        <v>1619.0886075949365</v>
      </c>
      <c r="N39" s="50"/>
      <c r="X39"/>
    </row>
    <row r="40" spans="1:24" s="48" customFormat="1" ht="15.5" x14ac:dyDescent="0.35">
      <c r="A40" s="32"/>
      <c r="B40" s="32"/>
      <c r="C40" s="125" t="s">
        <v>29</v>
      </c>
      <c r="D40" s="122">
        <f>Asistencia!D29</f>
        <v>24</v>
      </c>
      <c r="E40" s="122">
        <f>Asistencia!E29</f>
        <v>0</v>
      </c>
      <c r="F40" s="122">
        <f t="shared" si="4"/>
        <v>24</v>
      </c>
      <c r="G40" s="117">
        <f t="shared" si="1"/>
        <v>1150</v>
      </c>
      <c r="H40" s="117">
        <f t="shared" si="2"/>
        <v>151.8987341772152</v>
      </c>
      <c r="I40" s="117">
        <f t="shared" si="5"/>
        <v>120</v>
      </c>
      <c r="J40" s="117">
        <f t="shared" si="3"/>
        <v>50</v>
      </c>
      <c r="K40" s="118">
        <f t="shared" si="6"/>
        <v>1471.8987341772151</v>
      </c>
      <c r="L40" s="118">
        <f t="shared" si="7"/>
        <v>147.18987341772151</v>
      </c>
      <c r="M40" s="119">
        <f t="shared" si="8"/>
        <v>1619.0886075949365</v>
      </c>
      <c r="N40" s="50"/>
      <c r="X40"/>
    </row>
    <row r="41" spans="1:24" s="48" customFormat="1" ht="18.5" x14ac:dyDescent="0.35">
      <c r="A41" s="32"/>
      <c r="B41" s="32"/>
      <c r="C41" s="111" t="s">
        <v>36</v>
      </c>
      <c r="D41" s="112">
        <f>SUM(D33:D40)</f>
        <v>237</v>
      </c>
      <c r="E41" s="112">
        <f>SUM(E33:E40)</f>
        <v>0</v>
      </c>
      <c r="F41" s="112">
        <f>SUM(F33:F40)</f>
        <v>237</v>
      </c>
      <c r="G41" s="113">
        <f>SUM(G33:G40)</f>
        <v>11356.25</v>
      </c>
      <c r="H41" s="113">
        <f>J19</f>
        <v>1500</v>
      </c>
      <c r="I41" s="113">
        <f t="shared" ref="I41:M41" si="9">SUM(I33:I40)</f>
        <v>1343.75</v>
      </c>
      <c r="J41" s="113">
        <f t="shared" si="9"/>
        <v>650</v>
      </c>
      <c r="K41" s="113">
        <f t="shared" si="9"/>
        <v>14850</v>
      </c>
      <c r="L41" s="113">
        <f t="shared" si="9"/>
        <v>1485.0000000000005</v>
      </c>
      <c r="M41" s="160">
        <f t="shared" si="9"/>
        <v>16335</v>
      </c>
      <c r="N41" s="50"/>
      <c r="X41"/>
    </row>
    <row r="42" spans="1:24" x14ac:dyDescent="0.35">
      <c r="E42" s="92"/>
      <c r="F42" s="92"/>
      <c r="G42" s="92"/>
      <c r="H42" s="92"/>
      <c r="I42" s="92"/>
      <c r="J42" s="92"/>
      <c r="K42" s="92"/>
      <c r="L42" s="94"/>
      <c r="O42" s="27"/>
      <c r="P42" s="27"/>
      <c r="Q42" s="27"/>
      <c r="R42" s="27"/>
      <c r="S42" s="27"/>
      <c r="T42" s="27"/>
      <c r="U42" s="27"/>
      <c r="V42" s="27"/>
      <c r="W42" s="27"/>
    </row>
    <row r="43" spans="1:24" ht="15.5" x14ac:dyDescent="0.35">
      <c r="A43" s="32" t="s">
        <v>125</v>
      </c>
      <c r="B43" s="32"/>
      <c r="D43" s="92"/>
      <c r="E43" s="92"/>
      <c r="F43" s="92"/>
      <c r="G43" s="92"/>
      <c r="H43" s="92"/>
      <c r="I43" s="92"/>
      <c r="O43" s="27"/>
      <c r="P43" s="27"/>
      <c r="Q43" s="27"/>
      <c r="R43" s="27"/>
      <c r="S43" s="27"/>
      <c r="T43" s="27"/>
      <c r="U43" s="27"/>
      <c r="V43" s="27"/>
      <c r="W43" s="27"/>
    </row>
    <row r="44" spans="1:24" x14ac:dyDescent="0.35">
      <c r="C44" s="27" t="s">
        <v>126</v>
      </c>
      <c r="D44" s="92"/>
      <c r="E44" s="92"/>
      <c r="F44" s="92"/>
      <c r="G44" s="92"/>
      <c r="H44" s="92"/>
      <c r="I44" s="92"/>
      <c r="O44" s="27"/>
      <c r="P44" s="27"/>
      <c r="Q44" s="27"/>
      <c r="R44" s="27"/>
      <c r="S44" s="27"/>
      <c r="T44" s="27"/>
      <c r="U44" s="27"/>
      <c r="V44" s="27"/>
      <c r="W44" s="27"/>
    </row>
    <row r="45" spans="1:24" x14ac:dyDescent="0.35">
      <c r="C45" s="27" t="s">
        <v>127</v>
      </c>
      <c r="D45" s="92"/>
      <c r="E45" s="92"/>
      <c r="F45" s="92"/>
      <c r="G45" s="92"/>
      <c r="H45" s="92"/>
      <c r="I45" s="92"/>
      <c r="O45" s="27"/>
      <c r="P45" s="27"/>
      <c r="Q45" s="27"/>
      <c r="R45" s="27"/>
      <c r="S45" s="27"/>
      <c r="T45" s="27"/>
      <c r="U45" s="27"/>
      <c r="V45" s="27"/>
      <c r="W45" s="27"/>
    </row>
    <row r="46" spans="1:24" x14ac:dyDescent="0.35">
      <c r="D46" s="92"/>
      <c r="E46" s="92"/>
      <c r="F46" s="92"/>
      <c r="G46" s="92"/>
      <c r="H46" s="92"/>
      <c r="I46" s="92"/>
      <c r="O46" s="27"/>
      <c r="P46" s="27"/>
      <c r="Q46" s="27"/>
      <c r="R46" s="27"/>
      <c r="S46" s="27"/>
      <c r="T46" s="27"/>
      <c r="U46" s="27"/>
      <c r="V46" s="27"/>
      <c r="W46" s="27"/>
    </row>
    <row r="47" spans="1:24" x14ac:dyDescent="0.35">
      <c r="D47" s="92"/>
      <c r="E47" s="92"/>
      <c r="F47" s="92"/>
      <c r="G47" s="92"/>
      <c r="H47" s="92"/>
      <c r="I47" s="92"/>
      <c r="O47" s="27"/>
      <c r="P47" s="27"/>
      <c r="Q47" s="27"/>
      <c r="R47" s="27"/>
      <c r="S47" s="27"/>
      <c r="T47" s="27"/>
      <c r="U47" s="27"/>
      <c r="V47" s="27"/>
      <c r="W47" s="27"/>
    </row>
    <row r="48" spans="1:24" x14ac:dyDescent="0.35">
      <c r="D48" s="92"/>
      <c r="O48" s="27"/>
      <c r="P48" s="27"/>
      <c r="Q48" s="27"/>
      <c r="R48" s="27"/>
      <c r="S48" s="27"/>
      <c r="T48" s="27"/>
      <c r="U48" s="27"/>
      <c r="V48" s="27"/>
      <c r="W48" s="27"/>
    </row>
    <row r="49" spans="4:23" x14ac:dyDescent="0.35">
      <c r="D49" s="92"/>
      <c r="O49" s="27"/>
      <c r="P49" s="27"/>
      <c r="Q49" s="27"/>
      <c r="R49" s="27"/>
      <c r="S49" s="27"/>
      <c r="T49" s="27"/>
      <c r="U49" s="27"/>
      <c r="V49" s="27"/>
      <c r="W49" s="27"/>
    </row>
    <row r="50" spans="4:23" x14ac:dyDescent="0.35">
      <c r="D50" s="92"/>
      <c r="O50" s="27"/>
      <c r="P50" s="27"/>
      <c r="Q50" s="27"/>
      <c r="R50" s="27"/>
      <c r="S50" s="27"/>
      <c r="T50" s="27"/>
      <c r="U50" s="27"/>
      <c r="V50" s="27"/>
      <c r="W50" s="27"/>
    </row>
    <row r="51" spans="4:23" x14ac:dyDescent="0.35">
      <c r="O51" s="27"/>
      <c r="P51" s="27"/>
      <c r="Q51" s="27"/>
      <c r="R51" s="27"/>
      <c r="S51" s="27"/>
      <c r="T51" s="27"/>
      <c r="U51" s="27"/>
      <c r="V51" s="27"/>
      <c r="W51" s="27"/>
    </row>
    <row r="52" spans="4:23" x14ac:dyDescent="0.35">
      <c r="O52" s="27"/>
      <c r="P52" s="27"/>
      <c r="Q52" s="27"/>
      <c r="R52" s="27"/>
      <c r="S52" s="27"/>
      <c r="T52" s="27"/>
      <c r="U52" s="27"/>
      <c r="V52" s="27"/>
      <c r="W52" s="27"/>
    </row>
    <row r="53" spans="4:23" x14ac:dyDescent="0.35">
      <c r="O53" s="27"/>
      <c r="P53" s="27"/>
      <c r="Q53" s="27"/>
      <c r="R53" s="27"/>
      <c r="S53" s="27"/>
      <c r="T53" s="27"/>
      <c r="U53" s="27"/>
      <c r="V53" s="27"/>
      <c r="W53" s="27"/>
    </row>
    <row r="54" spans="4:23" x14ac:dyDescent="0.35">
      <c r="O54" s="27"/>
      <c r="P54" s="27"/>
      <c r="Q54" s="27"/>
      <c r="R54" s="27"/>
      <c r="S54" s="27"/>
      <c r="T54" s="27"/>
      <c r="U54" s="27"/>
      <c r="V54" s="27"/>
      <c r="W54" s="27"/>
    </row>
    <row r="55" spans="4:23" x14ac:dyDescent="0.35">
      <c r="O55" s="27"/>
      <c r="P55" s="27"/>
      <c r="Q55" s="27"/>
      <c r="R55" s="27"/>
      <c r="S55" s="27"/>
      <c r="T55" s="27"/>
      <c r="U55" s="27"/>
      <c r="V55" s="27"/>
      <c r="W55" s="27"/>
    </row>
    <row r="56" spans="4:23" x14ac:dyDescent="0.35">
      <c r="O56" s="27"/>
      <c r="P56" s="27"/>
      <c r="Q56" s="27"/>
      <c r="R56" s="27"/>
      <c r="S56" s="27"/>
      <c r="T56" s="27"/>
      <c r="U56" s="27"/>
      <c r="V56" s="27"/>
      <c r="W56" s="27"/>
    </row>
    <row r="57" spans="4:23" x14ac:dyDescent="0.35">
      <c r="O57" s="27"/>
      <c r="P57" s="27"/>
      <c r="Q57" s="27"/>
      <c r="R57" s="27"/>
      <c r="S57" s="27"/>
      <c r="T57" s="27"/>
      <c r="U57" s="27"/>
      <c r="V57" s="27"/>
      <c r="W57" s="27"/>
    </row>
    <row r="58" spans="4:23" x14ac:dyDescent="0.35">
      <c r="O58" s="27"/>
      <c r="P58" s="27"/>
      <c r="Q58" s="27"/>
      <c r="R58" s="27"/>
      <c r="S58" s="27"/>
      <c r="T58" s="27"/>
      <c r="U58" s="27"/>
      <c r="V58" s="27"/>
      <c r="W58" s="27"/>
    </row>
    <row r="59" spans="4:23" x14ac:dyDescent="0.35">
      <c r="O59" s="27"/>
      <c r="P59" s="27"/>
      <c r="Q59" s="27"/>
      <c r="R59" s="27"/>
      <c r="S59" s="27"/>
      <c r="T59" s="27"/>
      <c r="U59" s="27"/>
      <c r="V59" s="27"/>
      <c r="W59" s="27"/>
    </row>
    <row r="60" spans="4:23" x14ac:dyDescent="0.35">
      <c r="O60" s="27"/>
      <c r="P60" s="27"/>
      <c r="Q60" s="27"/>
      <c r="R60" s="27"/>
      <c r="S60" s="27"/>
      <c r="T60" s="27"/>
      <c r="U60" s="27"/>
      <c r="V60" s="27"/>
      <c r="W60" s="27"/>
    </row>
    <row r="61" spans="4:23" x14ac:dyDescent="0.35">
      <c r="O61" s="27"/>
      <c r="P61" s="27"/>
      <c r="Q61" s="27"/>
      <c r="R61" s="27"/>
      <c r="S61" s="27"/>
      <c r="T61" s="27"/>
      <c r="U61" s="27"/>
      <c r="V61" s="27"/>
      <c r="W61" s="27"/>
    </row>
    <row r="62" spans="4:23" x14ac:dyDescent="0.35">
      <c r="O62" s="27"/>
      <c r="P62" s="27"/>
      <c r="Q62" s="27"/>
      <c r="R62" s="27"/>
      <c r="S62" s="27"/>
      <c r="T62" s="27"/>
      <c r="U62" s="27"/>
      <c r="V62" s="27"/>
      <c r="W62" s="27"/>
    </row>
    <row r="63" spans="4:23" x14ac:dyDescent="0.35">
      <c r="O63" s="27"/>
      <c r="P63" s="27"/>
      <c r="Q63" s="27"/>
      <c r="R63" s="27"/>
      <c r="S63" s="27"/>
      <c r="T63" s="27"/>
      <c r="U63" s="27"/>
      <c r="V63" s="27"/>
      <c r="W63" s="27"/>
    </row>
    <row r="64" spans="4:23" x14ac:dyDescent="0.35">
      <c r="O64" s="27"/>
      <c r="P64" s="27"/>
      <c r="Q64" s="27"/>
      <c r="R64" s="27"/>
      <c r="S64" s="27"/>
      <c r="T64" s="27"/>
      <c r="U64" s="27"/>
      <c r="V64" s="27"/>
      <c r="W64" s="27"/>
    </row>
    <row r="65" spans="15:23" x14ac:dyDescent="0.35">
      <c r="O65" s="27"/>
      <c r="P65" s="27"/>
      <c r="Q65" s="27"/>
      <c r="R65" s="27"/>
      <c r="S65" s="27"/>
      <c r="T65" s="27"/>
      <c r="U65" s="27"/>
      <c r="V65" s="27"/>
      <c r="W65" s="27"/>
    </row>
    <row r="66" spans="15:23" x14ac:dyDescent="0.35">
      <c r="O66" s="27"/>
      <c r="P66" s="27"/>
      <c r="Q66" s="27"/>
      <c r="R66" s="27"/>
      <c r="S66" s="27"/>
      <c r="T66" s="27"/>
      <c r="U66" s="27"/>
      <c r="V66" s="27"/>
      <c r="W66" s="27"/>
    </row>
    <row r="67" spans="15:23" x14ac:dyDescent="0.35">
      <c r="O67" s="27"/>
      <c r="P67" s="27"/>
      <c r="Q67" s="27"/>
      <c r="R67" s="27"/>
      <c r="S67" s="27"/>
      <c r="T67" s="27"/>
      <c r="U67" s="27"/>
      <c r="V67" s="27"/>
      <c r="W67" s="27"/>
    </row>
    <row r="68" spans="15:23" x14ac:dyDescent="0.35">
      <c r="O68" s="27"/>
      <c r="P68" s="27"/>
      <c r="Q68" s="27"/>
      <c r="R68" s="27"/>
      <c r="S68" s="27"/>
      <c r="T68" s="27"/>
      <c r="U68" s="27"/>
      <c r="V68" s="27"/>
      <c r="W68" s="27"/>
    </row>
    <row r="69" spans="15:23" x14ac:dyDescent="0.35">
      <c r="O69" s="27"/>
      <c r="P69" s="27"/>
      <c r="Q69" s="27"/>
      <c r="R69" s="27"/>
      <c r="S69" s="27"/>
      <c r="T69" s="27"/>
      <c r="U69" s="27"/>
      <c r="V69" s="27"/>
      <c r="W69" s="27"/>
    </row>
    <row r="70" spans="15:23" x14ac:dyDescent="0.35">
      <c r="O70" s="27"/>
      <c r="P70" s="27"/>
      <c r="Q70" s="27"/>
      <c r="R70" s="27"/>
      <c r="S70" s="27"/>
      <c r="T70" s="27"/>
      <c r="U70" s="27"/>
      <c r="V70" s="27"/>
      <c r="W70" s="27"/>
    </row>
    <row r="71" spans="15:23" x14ac:dyDescent="0.35">
      <c r="O71" s="27"/>
      <c r="P71" s="27"/>
      <c r="Q71" s="27"/>
      <c r="R71" s="27"/>
      <c r="S71" s="27"/>
      <c r="T71" s="27"/>
      <c r="U71" s="27"/>
      <c r="V71" s="27"/>
      <c r="W71" s="27"/>
    </row>
    <row r="72" spans="15:23" x14ac:dyDescent="0.35">
      <c r="O72" s="27"/>
      <c r="P72" s="27"/>
      <c r="Q72" s="27"/>
      <c r="R72" s="27"/>
      <c r="S72" s="27"/>
      <c r="T72" s="27"/>
      <c r="U72" s="27"/>
      <c r="V72" s="27"/>
      <c r="W72" s="27"/>
    </row>
    <row r="73" spans="15:23" x14ac:dyDescent="0.35">
      <c r="O73" s="27"/>
      <c r="P73" s="27"/>
      <c r="Q73" s="27"/>
      <c r="R73" s="27"/>
      <c r="S73" s="27"/>
      <c r="T73" s="27"/>
      <c r="U73" s="27"/>
      <c r="V73" s="27"/>
      <c r="W73" s="27"/>
    </row>
    <row r="74" spans="15:23" x14ac:dyDescent="0.35">
      <c r="O74" s="27"/>
      <c r="P74" s="27"/>
      <c r="Q74" s="27"/>
      <c r="R74" s="27"/>
      <c r="S74" s="27"/>
      <c r="T74" s="27"/>
      <c r="U74" s="27"/>
      <c r="V74" s="27"/>
      <c r="W74" s="27"/>
    </row>
    <row r="75" spans="15:23" x14ac:dyDescent="0.35">
      <c r="O75" s="27"/>
      <c r="P75" s="27"/>
      <c r="Q75" s="27"/>
      <c r="R75" s="27"/>
      <c r="S75" s="27"/>
      <c r="T75" s="27"/>
      <c r="U75" s="27"/>
      <c r="V75" s="27"/>
      <c r="W75" s="27"/>
    </row>
    <row r="76" spans="15:23" x14ac:dyDescent="0.35">
      <c r="O76" s="27"/>
      <c r="P76" s="27"/>
      <c r="Q76" s="27"/>
      <c r="R76" s="27"/>
      <c r="S76" s="27"/>
      <c r="T76" s="27"/>
      <c r="U76" s="27"/>
      <c r="V76" s="27"/>
      <c r="W76" s="27"/>
    </row>
    <row r="77" spans="15:23" x14ac:dyDescent="0.35">
      <c r="O77" s="27"/>
      <c r="P77" s="27"/>
      <c r="Q77" s="27"/>
      <c r="R77" s="27"/>
      <c r="S77" s="27"/>
      <c r="T77" s="27"/>
      <c r="U77" s="27"/>
      <c r="V77" s="27"/>
      <c r="W77" s="27"/>
    </row>
    <row r="78" spans="15:23" x14ac:dyDescent="0.35">
      <c r="O78" s="27"/>
      <c r="P78" s="27"/>
      <c r="Q78" s="27"/>
      <c r="R78" s="27"/>
      <c r="S78" s="27"/>
      <c r="T78" s="27"/>
      <c r="U78" s="27"/>
      <c r="V78" s="27"/>
      <c r="W78" s="27"/>
    </row>
    <row r="79" spans="15:23" x14ac:dyDescent="0.35">
      <c r="O79" s="27"/>
      <c r="P79" s="27"/>
      <c r="Q79" s="27"/>
      <c r="R79" s="27"/>
      <c r="S79" s="27"/>
      <c r="T79" s="27"/>
      <c r="U79" s="27"/>
      <c r="V79" s="27"/>
      <c r="W79" s="27"/>
    </row>
    <row r="80" spans="15:23" x14ac:dyDescent="0.35">
      <c r="O80" s="27"/>
      <c r="P80" s="27"/>
      <c r="Q80" s="27"/>
      <c r="R80" s="27"/>
      <c r="S80" s="27"/>
      <c r="T80" s="27"/>
      <c r="U80" s="27"/>
      <c r="V80" s="27"/>
      <c r="W80" s="27"/>
    </row>
    <row r="81" spans="15:23" x14ac:dyDescent="0.35">
      <c r="O81" s="27"/>
      <c r="P81" s="27"/>
      <c r="Q81" s="27"/>
      <c r="R81" s="27"/>
      <c r="S81" s="27"/>
      <c r="T81" s="27"/>
      <c r="U81" s="27"/>
      <c r="V81" s="27"/>
      <c r="W81" s="27"/>
    </row>
    <row r="82" spans="15:23" x14ac:dyDescent="0.35">
      <c r="O82" s="27"/>
      <c r="P82" s="27"/>
      <c r="Q82" s="27"/>
      <c r="R82" s="27"/>
      <c r="S82" s="27"/>
      <c r="T82" s="27"/>
      <c r="U82" s="27"/>
      <c r="V82" s="27"/>
      <c r="W82" s="27"/>
    </row>
    <row r="83" spans="15:23" x14ac:dyDescent="0.35">
      <c r="O83" s="27"/>
      <c r="P83" s="27"/>
      <c r="Q83" s="27"/>
      <c r="R83" s="27"/>
      <c r="S83" s="27"/>
      <c r="T83" s="27"/>
      <c r="U83" s="27"/>
      <c r="V83" s="27"/>
      <c r="W83" s="27"/>
    </row>
    <row r="84" spans="15:23" x14ac:dyDescent="0.35">
      <c r="O84" s="27"/>
      <c r="P84" s="27"/>
      <c r="Q84" s="27"/>
      <c r="R84" s="27"/>
      <c r="S84" s="27"/>
      <c r="T84" s="27"/>
      <c r="U84" s="27"/>
      <c r="V84" s="27"/>
      <c r="W84" s="27"/>
    </row>
    <row r="85" spans="15:23" x14ac:dyDescent="0.35">
      <c r="O85" s="27"/>
      <c r="P85" s="27"/>
      <c r="Q85" s="27"/>
      <c r="R85" s="27"/>
      <c r="S85" s="27"/>
      <c r="T85" s="27"/>
      <c r="U85" s="27"/>
      <c r="V85" s="27"/>
      <c r="W85" s="27"/>
    </row>
    <row r="86" spans="15:23" x14ac:dyDescent="0.35">
      <c r="O86" s="27"/>
      <c r="P86" s="27"/>
      <c r="Q86" s="27"/>
      <c r="R86" s="27"/>
      <c r="S86" s="27"/>
      <c r="T86" s="27"/>
      <c r="U86" s="27"/>
      <c r="V86" s="27"/>
      <c r="W86" s="27"/>
    </row>
    <row r="87" spans="15:23" x14ac:dyDescent="0.35">
      <c r="O87" s="27"/>
      <c r="P87" s="27"/>
      <c r="Q87" s="27"/>
      <c r="R87" s="27"/>
      <c r="S87" s="27"/>
      <c r="T87" s="27"/>
      <c r="U87" s="27"/>
      <c r="V87" s="27"/>
      <c r="W87" s="27"/>
    </row>
    <row r="88" spans="15:23" x14ac:dyDescent="0.35">
      <c r="O88" s="27"/>
      <c r="P88" s="27"/>
      <c r="Q88" s="27"/>
      <c r="R88" s="27"/>
      <c r="S88" s="27"/>
      <c r="T88" s="27"/>
      <c r="U88" s="27"/>
      <c r="V88" s="27"/>
      <c r="W88" s="27"/>
    </row>
    <row r="89" spans="15:23" x14ac:dyDescent="0.35">
      <c r="O89" s="27"/>
      <c r="P89" s="27"/>
      <c r="Q89" s="27"/>
      <c r="R89" s="27"/>
      <c r="S89" s="27"/>
      <c r="T89" s="27"/>
      <c r="U89" s="27"/>
      <c r="V89" s="27"/>
      <c r="W89" s="27"/>
    </row>
    <row r="90" spans="15:23" x14ac:dyDescent="0.35">
      <c r="O90" s="27"/>
      <c r="P90" s="27"/>
      <c r="Q90" s="27"/>
      <c r="R90" s="27"/>
      <c r="S90" s="27"/>
      <c r="T90" s="27"/>
      <c r="U90" s="27"/>
      <c r="V90" s="27"/>
      <c r="W90" s="27"/>
    </row>
    <row r="91" spans="15:23" x14ac:dyDescent="0.35">
      <c r="O91" s="27"/>
      <c r="P91" s="27"/>
      <c r="Q91" s="27"/>
      <c r="R91" s="27"/>
      <c r="S91" s="27"/>
      <c r="T91" s="27"/>
      <c r="U91" s="27"/>
      <c r="V91" s="27"/>
      <c r="W91" s="27"/>
    </row>
    <row r="92" spans="15:23" x14ac:dyDescent="0.35">
      <c r="O92" s="27"/>
      <c r="P92" s="27"/>
      <c r="Q92" s="27"/>
      <c r="R92" s="27"/>
      <c r="S92" s="27"/>
      <c r="T92" s="27"/>
      <c r="U92" s="27"/>
      <c r="V92" s="27"/>
      <c r="W92" s="27"/>
    </row>
    <row r="93" spans="15:23" x14ac:dyDescent="0.35">
      <c r="O93" s="27"/>
      <c r="P93" s="27"/>
      <c r="Q93" s="27"/>
      <c r="R93" s="27"/>
      <c r="S93" s="27"/>
      <c r="T93" s="27"/>
      <c r="U93" s="27"/>
      <c r="V93" s="27"/>
      <c r="W93" s="27"/>
    </row>
    <row r="94" spans="15:23" x14ac:dyDescent="0.35">
      <c r="O94" s="27"/>
      <c r="P94" s="27"/>
      <c r="Q94" s="27"/>
      <c r="R94" s="27"/>
      <c r="S94" s="27"/>
      <c r="T94" s="27"/>
      <c r="U94" s="27"/>
      <c r="V94" s="27"/>
      <c r="W94" s="27"/>
    </row>
    <row r="95" spans="15:23" x14ac:dyDescent="0.35">
      <c r="O95" s="27"/>
      <c r="P95" s="27"/>
      <c r="Q95" s="27"/>
      <c r="R95" s="27"/>
      <c r="S95" s="27"/>
      <c r="T95" s="27"/>
      <c r="U95" s="27"/>
      <c r="V95" s="27"/>
      <c r="W95" s="27"/>
    </row>
    <row r="96" spans="15:23" x14ac:dyDescent="0.35">
      <c r="O96" s="27"/>
      <c r="P96" s="27"/>
      <c r="Q96" s="27"/>
      <c r="R96" s="27"/>
      <c r="S96" s="27"/>
      <c r="T96" s="27"/>
      <c r="U96" s="27"/>
      <c r="V96" s="27"/>
      <c r="W96" s="27"/>
    </row>
    <row r="97" spans="15:23" x14ac:dyDescent="0.35">
      <c r="O97" s="27"/>
      <c r="P97" s="27"/>
      <c r="Q97" s="27"/>
      <c r="R97" s="27"/>
      <c r="S97" s="27"/>
      <c r="T97" s="27"/>
      <c r="U97" s="27"/>
      <c r="V97" s="27"/>
      <c r="W97" s="27"/>
    </row>
    <row r="98" spans="15:23" x14ac:dyDescent="0.35">
      <c r="O98" s="27"/>
      <c r="P98" s="27"/>
      <c r="Q98" s="27"/>
      <c r="R98" s="27"/>
      <c r="S98" s="27"/>
      <c r="T98" s="27"/>
      <c r="U98" s="27"/>
      <c r="V98" s="27"/>
      <c r="W98" s="27"/>
    </row>
    <row r="99" spans="15:23" x14ac:dyDescent="0.35">
      <c r="O99" s="27"/>
      <c r="P99" s="27"/>
      <c r="Q99" s="27"/>
      <c r="R99" s="27"/>
      <c r="S99" s="27"/>
      <c r="T99" s="27"/>
      <c r="U99" s="27"/>
      <c r="V99" s="27"/>
      <c r="W99" s="27"/>
    </row>
    <row r="100" spans="15:23" x14ac:dyDescent="0.35">
      <c r="O100" s="27"/>
      <c r="P100" s="27"/>
      <c r="Q100" s="27"/>
      <c r="R100" s="27"/>
      <c r="S100" s="27"/>
      <c r="T100" s="27"/>
      <c r="U100" s="27"/>
      <c r="V100" s="27"/>
      <c r="W100" s="27"/>
    </row>
    <row r="101" spans="15:23" x14ac:dyDescent="0.35">
      <c r="O101" s="27"/>
      <c r="P101" s="27"/>
      <c r="Q101" s="27"/>
      <c r="R101" s="27"/>
      <c r="S101" s="27"/>
      <c r="T101" s="27"/>
      <c r="U101" s="27"/>
      <c r="V101" s="27"/>
      <c r="W101" s="27"/>
    </row>
    <row r="102" spans="15:23" x14ac:dyDescent="0.35">
      <c r="O102" s="27"/>
      <c r="P102" s="27"/>
      <c r="Q102" s="27"/>
      <c r="R102" s="27"/>
      <c r="S102" s="27"/>
      <c r="T102" s="27"/>
      <c r="U102" s="27"/>
      <c r="V102" s="27"/>
      <c r="W102" s="27"/>
    </row>
    <row r="103" spans="15:23" x14ac:dyDescent="0.35">
      <c r="O103" s="27"/>
      <c r="P103" s="27"/>
      <c r="Q103" s="27"/>
      <c r="R103" s="27"/>
      <c r="S103" s="27"/>
      <c r="T103" s="27"/>
      <c r="U103" s="27"/>
      <c r="V103" s="27"/>
      <c r="W103" s="27"/>
    </row>
    <row r="104" spans="15:23" x14ac:dyDescent="0.35">
      <c r="O104" s="27"/>
      <c r="P104" s="27"/>
      <c r="Q104" s="27"/>
      <c r="R104" s="27"/>
      <c r="S104" s="27"/>
      <c r="T104" s="27"/>
      <c r="U104" s="27"/>
      <c r="V104" s="27"/>
      <c r="W104" s="27"/>
    </row>
    <row r="105" spans="15:23" x14ac:dyDescent="0.35">
      <c r="O105" s="27"/>
      <c r="P105" s="27"/>
      <c r="Q105" s="27"/>
      <c r="R105" s="27"/>
      <c r="S105" s="27"/>
      <c r="T105" s="27"/>
      <c r="U105" s="27"/>
      <c r="V105" s="27"/>
      <c r="W105" s="27"/>
    </row>
    <row r="106" spans="15:23" x14ac:dyDescent="0.35">
      <c r="O106" s="27"/>
      <c r="P106" s="27"/>
      <c r="Q106" s="27"/>
      <c r="R106" s="27"/>
      <c r="S106" s="27"/>
      <c r="T106" s="27"/>
      <c r="U106" s="27"/>
      <c r="V106" s="27"/>
      <c r="W106" s="27"/>
    </row>
    <row r="107" spans="15:23" x14ac:dyDescent="0.35">
      <c r="O107" s="27"/>
      <c r="P107" s="27"/>
      <c r="Q107" s="27"/>
      <c r="R107" s="27"/>
      <c r="S107" s="27"/>
      <c r="T107" s="27"/>
      <c r="U107" s="27"/>
      <c r="V107" s="27"/>
      <c r="W107" s="27"/>
    </row>
    <row r="108" spans="15:23" x14ac:dyDescent="0.35">
      <c r="O108" s="27"/>
      <c r="P108" s="27"/>
      <c r="Q108" s="27"/>
      <c r="R108" s="27"/>
      <c r="S108" s="27"/>
      <c r="T108" s="27"/>
      <c r="U108" s="27"/>
      <c r="V108" s="27"/>
      <c r="W108" s="27"/>
    </row>
    <row r="109" spans="15:23" x14ac:dyDescent="0.35">
      <c r="O109" s="27"/>
      <c r="P109" s="27"/>
      <c r="Q109" s="27"/>
      <c r="R109" s="27"/>
      <c r="S109" s="27"/>
      <c r="T109" s="27"/>
      <c r="U109" s="27"/>
      <c r="V109" s="27"/>
      <c r="W109" s="27"/>
    </row>
    <row r="110" spans="15:23" x14ac:dyDescent="0.35">
      <c r="O110" s="27"/>
      <c r="P110" s="27"/>
      <c r="Q110" s="27"/>
      <c r="R110" s="27"/>
      <c r="S110" s="27"/>
      <c r="T110" s="27"/>
      <c r="U110" s="27"/>
      <c r="V110" s="27"/>
      <c r="W110" s="27"/>
    </row>
    <row r="111" spans="15:23" x14ac:dyDescent="0.35">
      <c r="O111" s="27"/>
      <c r="P111" s="27"/>
      <c r="Q111" s="27"/>
      <c r="R111" s="27"/>
      <c r="S111" s="27"/>
      <c r="T111" s="27"/>
      <c r="U111" s="27"/>
      <c r="V111" s="27"/>
      <c r="W111" s="27"/>
    </row>
    <row r="112" spans="15:23" x14ac:dyDescent="0.35">
      <c r="O112" s="27"/>
      <c r="P112" s="27"/>
      <c r="Q112" s="27"/>
      <c r="R112" s="27"/>
      <c r="S112" s="27"/>
      <c r="T112" s="27"/>
      <c r="U112" s="27"/>
      <c r="V112" s="27"/>
      <c r="W112" s="27"/>
    </row>
    <row r="113" spans="15:23" x14ac:dyDescent="0.35">
      <c r="O113" s="27"/>
      <c r="P113" s="27"/>
      <c r="Q113" s="27"/>
      <c r="R113" s="27"/>
      <c r="S113" s="27"/>
      <c r="T113" s="27"/>
      <c r="U113" s="27"/>
      <c r="V113" s="27"/>
      <c r="W113" s="27"/>
    </row>
    <row r="114" spans="15:23" x14ac:dyDescent="0.35">
      <c r="O114" s="27"/>
      <c r="P114" s="27"/>
      <c r="Q114" s="27"/>
      <c r="R114" s="27"/>
      <c r="S114" s="27"/>
      <c r="T114" s="27"/>
      <c r="U114" s="27"/>
      <c r="V114" s="27"/>
      <c r="W114" s="27"/>
    </row>
    <row r="115" spans="15:23" x14ac:dyDescent="0.35">
      <c r="O115" s="27"/>
      <c r="P115" s="27"/>
      <c r="Q115" s="27"/>
      <c r="R115" s="27"/>
      <c r="S115" s="27"/>
      <c r="T115" s="27"/>
      <c r="U115" s="27"/>
      <c r="V115" s="27"/>
      <c r="W115" s="27"/>
    </row>
    <row r="116" spans="15:23" x14ac:dyDescent="0.35">
      <c r="O116" s="27"/>
      <c r="P116" s="27"/>
      <c r="Q116" s="27"/>
      <c r="R116" s="27"/>
      <c r="S116" s="27"/>
      <c r="T116" s="27"/>
      <c r="U116" s="27"/>
      <c r="V116" s="27"/>
      <c r="W116" s="27"/>
    </row>
    <row r="117" spans="15:23" x14ac:dyDescent="0.35">
      <c r="O117" s="27"/>
      <c r="P117" s="27"/>
      <c r="Q117" s="27"/>
      <c r="R117" s="27"/>
      <c r="S117" s="27"/>
      <c r="T117" s="27"/>
      <c r="U117" s="27"/>
      <c r="V117" s="27"/>
      <c r="W117" s="27"/>
    </row>
    <row r="118" spans="15:23" x14ac:dyDescent="0.35">
      <c r="O118" s="27"/>
      <c r="P118" s="27"/>
      <c r="Q118" s="27"/>
      <c r="R118" s="27"/>
      <c r="S118" s="27"/>
      <c r="T118" s="27"/>
      <c r="U118" s="27"/>
      <c r="V118" s="27"/>
      <c r="W118" s="27"/>
    </row>
    <row r="119" spans="15:23" x14ac:dyDescent="0.35">
      <c r="O119" s="27"/>
      <c r="P119" s="27"/>
      <c r="Q119" s="27"/>
      <c r="R119" s="27"/>
      <c r="S119" s="27"/>
      <c r="T119" s="27"/>
      <c r="U119" s="27"/>
      <c r="V119" s="27"/>
      <c r="W119" s="27"/>
    </row>
    <row r="120" spans="15:23" x14ac:dyDescent="0.35">
      <c r="O120" s="27"/>
      <c r="P120" s="27"/>
      <c r="Q120" s="27"/>
      <c r="R120" s="27"/>
      <c r="S120" s="27"/>
      <c r="T120" s="27"/>
      <c r="U120" s="27"/>
      <c r="V120" s="27"/>
      <c r="W120" s="27"/>
    </row>
    <row r="121" spans="15:23" x14ac:dyDescent="0.35">
      <c r="O121" s="27"/>
      <c r="P121" s="27"/>
      <c r="Q121" s="27"/>
      <c r="R121" s="27"/>
      <c r="S121" s="27"/>
      <c r="T121" s="27"/>
      <c r="U121" s="27"/>
      <c r="V121" s="27"/>
      <c r="W121" s="27"/>
    </row>
    <row r="122" spans="15:23" x14ac:dyDescent="0.35">
      <c r="O122" s="27"/>
      <c r="P122" s="27"/>
      <c r="Q122" s="27"/>
      <c r="R122" s="27"/>
      <c r="S122" s="27"/>
      <c r="T122" s="27"/>
      <c r="U122" s="27"/>
      <c r="V122" s="27"/>
      <c r="W122" s="27"/>
    </row>
    <row r="123" spans="15:23" x14ac:dyDescent="0.35">
      <c r="O123" s="27"/>
      <c r="P123" s="27"/>
      <c r="Q123" s="27"/>
      <c r="R123" s="27"/>
      <c r="S123" s="27"/>
      <c r="T123" s="27"/>
      <c r="U123" s="27"/>
      <c r="V123" s="27"/>
      <c r="W123" s="27"/>
    </row>
    <row r="124" spans="15:23" x14ac:dyDescent="0.35">
      <c r="O124" s="27"/>
      <c r="P124" s="27"/>
      <c r="Q124" s="27"/>
      <c r="R124" s="27"/>
      <c r="S124" s="27"/>
      <c r="T124" s="27"/>
      <c r="U124" s="27"/>
      <c r="V124" s="27"/>
      <c r="W124" s="27"/>
    </row>
    <row r="125" spans="15:23" x14ac:dyDescent="0.35">
      <c r="O125" s="27"/>
      <c r="P125" s="27"/>
      <c r="Q125" s="27"/>
      <c r="R125" s="27"/>
      <c r="S125" s="27"/>
      <c r="T125" s="27"/>
      <c r="U125" s="27"/>
      <c r="V125" s="27"/>
      <c r="W125" s="27"/>
    </row>
    <row r="126" spans="15:23" x14ac:dyDescent="0.35">
      <c r="O126" s="27"/>
      <c r="P126" s="27"/>
      <c r="Q126" s="27"/>
      <c r="R126" s="27"/>
      <c r="S126" s="27"/>
      <c r="T126" s="27"/>
      <c r="U126" s="27"/>
      <c r="V126" s="27"/>
      <c r="W126" s="27"/>
    </row>
    <row r="127" spans="15:23" x14ac:dyDescent="0.35">
      <c r="O127" s="27"/>
      <c r="P127" s="27"/>
      <c r="Q127" s="27"/>
      <c r="R127" s="27"/>
      <c r="S127" s="27"/>
      <c r="T127" s="27"/>
      <c r="U127" s="27"/>
      <c r="V127" s="27"/>
      <c r="W127" s="27"/>
    </row>
    <row r="128" spans="15:23" x14ac:dyDescent="0.35">
      <c r="O128" s="27"/>
      <c r="P128" s="27"/>
      <c r="Q128" s="27"/>
      <c r="R128" s="27"/>
      <c r="S128" s="27"/>
      <c r="T128" s="27"/>
      <c r="U128" s="27"/>
      <c r="V128" s="27"/>
      <c r="W128" s="27"/>
    </row>
    <row r="129" spans="15:23" x14ac:dyDescent="0.35">
      <c r="O129" s="27"/>
      <c r="P129" s="27"/>
      <c r="Q129" s="27"/>
      <c r="R129" s="27"/>
      <c r="S129" s="27"/>
      <c r="T129" s="27"/>
      <c r="U129" s="27"/>
      <c r="V129" s="27"/>
      <c r="W129" s="27"/>
    </row>
    <row r="130" spans="15:23" x14ac:dyDescent="0.35">
      <c r="O130" s="27"/>
      <c r="P130" s="27"/>
      <c r="Q130" s="27"/>
      <c r="R130" s="27"/>
      <c r="S130" s="27"/>
      <c r="T130" s="27"/>
      <c r="U130" s="27"/>
      <c r="V130" s="27"/>
      <c r="W130" s="27"/>
    </row>
    <row r="131" spans="15:23" x14ac:dyDescent="0.35">
      <c r="O131" s="27"/>
      <c r="P131" s="27"/>
      <c r="Q131" s="27"/>
      <c r="R131" s="27"/>
      <c r="S131" s="27"/>
      <c r="T131" s="27"/>
      <c r="U131" s="27"/>
      <c r="V131" s="27"/>
      <c r="W131" s="27"/>
    </row>
    <row r="132" spans="15:23" x14ac:dyDescent="0.35">
      <c r="O132" s="27"/>
      <c r="P132" s="27"/>
      <c r="Q132" s="27"/>
      <c r="R132" s="27"/>
      <c r="S132" s="27"/>
      <c r="T132" s="27"/>
      <c r="U132" s="27"/>
      <c r="V132" s="27"/>
      <c r="W132" s="27"/>
    </row>
    <row r="133" spans="15:23" x14ac:dyDescent="0.35">
      <c r="O133" s="27"/>
      <c r="P133" s="27"/>
      <c r="Q133" s="27"/>
      <c r="R133" s="27"/>
      <c r="S133" s="27"/>
      <c r="T133" s="27"/>
      <c r="U133" s="27"/>
      <c r="V133" s="27"/>
      <c r="W133" s="27"/>
    </row>
    <row r="134" spans="15:23" x14ac:dyDescent="0.35">
      <c r="O134" s="27"/>
      <c r="P134" s="27"/>
      <c r="Q134" s="27"/>
      <c r="R134" s="27"/>
      <c r="S134" s="27"/>
      <c r="T134" s="27"/>
      <c r="U134" s="27"/>
      <c r="V134" s="27"/>
      <c r="W134" s="27"/>
    </row>
  </sheetData>
  <mergeCells count="5">
    <mergeCell ref="J19:J26"/>
    <mergeCell ref="D31:F31"/>
    <mergeCell ref="D8:E8"/>
    <mergeCell ref="J2:M2"/>
    <mergeCell ref="J3:M3"/>
  </mergeCells>
  <pageMargins left="0.7" right="0.7" top="0.75" bottom="0.75" header="0.3" footer="0.3"/>
  <ignoredErrors>
    <ignoredError sqref="H41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4F4B7-A971-4063-A268-613F743530D6}">
  <dimension ref="A1:AJ30"/>
  <sheetViews>
    <sheetView showGridLines="0" workbookViewId="0"/>
  </sheetViews>
  <sheetFormatPr baseColWidth="10" defaultColWidth="11.54296875" defaultRowHeight="14.5" x14ac:dyDescent="0.35"/>
  <cols>
    <col min="1" max="1" width="3" style="3" customWidth="1"/>
    <col min="2" max="2" width="11.54296875" style="2"/>
    <col min="3" max="3" width="35.6328125" style="2" bestFit="1" customWidth="1"/>
    <col min="4" max="5" width="7.81640625" style="2" customWidth="1"/>
    <col min="6" max="6" width="9.81640625" style="2" bestFit="1" customWidth="1"/>
    <col min="7" max="9" width="3" style="3" customWidth="1"/>
    <col min="10" max="11" width="3" style="11" customWidth="1"/>
    <col min="12" max="12" width="3" style="3" customWidth="1"/>
    <col min="13" max="13" width="3" style="11" customWidth="1"/>
    <col min="14" max="19" width="3" style="3" customWidth="1"/>
    <col min="20" max="20" width="3" style="11" customWidth="1"/>
    <col min="21" max="26" width="3" style="3" customWidth="1"/>
    <col min="27" max="27" width="3" style="11" customWidth="1"/>
    <col min="28" max="33" width="2.81640625" style="3" customWidth="1"/>
    <col min="34" max="34" width="2.81640625" style="11" customWidth="1"/>
    <col min="35" max="35" width="11.54296875" style="2"/>
    <col min="36" max="36" width="11.54296875" style="3"/>
    <col min="37" max="16384" width="11.54296875" style="2"/>
  </cols>
  <sheetData>
    <row r="1" spans="1:36" ht="26.5" thickBot="1" x14ac:dyDescent="0.4">
      <c r="A1" s="16" t="s">
        <v>55</v>
      </c>
      <c r="B1" s="1"/>
      <c r="G1" s="185" t="s">
        <v>0</v>
      </c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7"/>
    </row>
    <row r="2" spans="1:36" x14ac:dyDescent="0.35">
      <c r="A2" s="15" t="s">
        <v>53</v>
      </c>
      <c r="B2" s="1"/>
      <c r="C2" s="2" t="s">
        <v>54</v>
      </c>
      <c r="D2" s="191" t="s">
        <v>57</v>
      </c>
      <c r="E2" s="192"/>
      <c r="F2" s="193"/>
      <c r="G2" s="182" t="s">
        <v>32</v>
      </c>
      <c r="H2" s="183"/>
      <c r="I2" s="183"/>
      <c r="J2" s="183"/>
      <c r="K2" s="183"/>
      <c r="L2" s="183"/>
      <c r="M2" s="184"/>
      <c r="N2" s="182" t="s">
        <v>34</v>
      </c>
      <c r="O2" s="183"/>
      <c r="P2" s="183"/>
      <c r="Q2" s="183"/>
      <c r="R2" s="183"/>
      <c r="S2" s="183"/>
      <c r="T2" s="184"/>
      <c r="U2" s="182" t="s">
        <v>33</v>
      </c>
      <c r="V2" s="183"/>
      <c r="W2" s="183"/>
      <c r="X2" s="183"/>
      <c r="Y2" s="183"/>
      <c r="Z2" s="183"/>
      <c r="AA2" s="184"/>
      <c r="AB2" s="182" t="s">
        <v>35</v>
      </c>
      <c r="AC2" s="183"/>
      <c r="AD2" s="183"/>
      <c r="AE2" s="183"/>
      <c r="AF2" s="183"/>
      <c r="AG2" s="183"/>
      <c r="AH2" s="184"/>
    </row>
    <row r="3" spans="1:36" ht="15" thickBot="1" x14ac:dyDescent="0.4">
      <c r="A3" s="15" t="s">
        <v>56</v>
      </c>
      <c r="B3" s="1"/>
      <c r="C3" s="17">
        <v>45046</v>
      </c>
      <c r="D3" s="194"/>
      <c r="E3" s="195"/>
      <c r="F3" s="196"/>
      <c r="G3" s="139" t="s">
        <v>1</v>
      </c>
      <c r="H3" s="136" t="s">
        <v>2</v>
      </c>
      <c r="I3" s="136" t="s">
        <v>2</v>
      </c>
      <c r="J3" s="137" t="s">
        <v>3</v>
      </c>
      <c r="K3" s="137" t="s">
        <v>4</v>
      </c>
      <c r="L3" s="136" t="s">
        <v>5</v>
      </c>
      <c r="M3" s="138" t="s">
        <v>6</v>
      </c>
      <c r="N3" s="139" t="s">
        <v>1</v>
      </c>
      <c r="O3" s="136" t="s">
        <v>2</v>
      </c>
      <c r="P3" s="136" t="s">
        <v>2</v>
      </c>
      <c r="Q3" s="136" t="s">
        <v>3</v>
      </c>
      <c r="R3" s="136" t="s">
        <v>4</v>
      </c>
      <c r="S3" s="136" t="s">
        <v>5</v>
      </c>
      <c r="T3" s="138" t="s">
        <v>6</v>
      </c>
      <c r="U3" s="139" t="s">
        <v>1</v>
      </c>
      <c r="V3" s="136" t="s">
        <v>2</v>
      </c>
      <c r="W3" s="136" t="s">
        <v>2</v>
      </c>
      <c r="X3" s="136" t="s">
        <v>3</v>
      </c>
      <c r="Y3" s="136" t="s">
        <v>4</v>
      </c>
      <c r="Z3" s="136" t="s">
        <v>5</v>
      </c>
      <c r="AA3" s="138" t="s">
        <v>6</v>
      </c>
      <c r="AB3" s="139" t="s">
        <v>1</v>
      </c>
      <c r="AC3" s="136" t="s">
        <v>2</v>
      </c>
      <c r="AD3" s="136" t="s">
        <v>2</v>
      </c>
      <c r="AE3" s="136" t="s">
        <v>3</v>
      </c>
      <c r="AF3" s="136" t="s">
        <v>4</v>
      </c>
      <c r="AG3" s="136" t="s">
        <v>5</v>
      </c>
      <c r="AH3" s="138" t="s">
        <v>6</v>
      </c>
    </row>
    <row r="4" spans="1:36" s="14" customFormat="1" ht="36.5" thickBot="1" x14ac:dyDescent="0.4">
      <c r="A4" s="148" t="s">
        <v>31</v>
      </c>
      <c r="B4" s="149" t="s">
        <v>8</v>
      </c>
      <c r="C4" s="149" t="s">
        <v>9</v>
      </c>
      <c r="D4" s="145" t="s">
        <v>51</v>
      </c>
      <c r="E4" s="146" t="s">
        <v>52</v>
      </c>
      <c r="F4" s="147" t="s">
        <v>39</v>
      </c>
      <c r="G4" s="140">
        <v>3</v>
      </c>
      <c r="H4" s="141">
        <v>4</v>
      </c>
      <c r="I4" s="141">
        <v>5</v>
      </c>
      <c r="J4" s="142">
        <v>6</v>
      </c>
      <c r="K4" s="142">
        <v>7</v>
      </c>
      <c r="L4" s="141">
        <v>8</v>
      </c>
      <c r="M4" s="143">
        <v>9</v>
      </c>
      <c r="N4" s="144">
        <v>10</v>
      </c>
      <c r="O4" s="141">
        <v>11</v>
      </c>
      <c r="P4" s="141">
        <v>12</v>
      </c>
      <c r="Q4" s="141">
        <v>13</v>
      </c>
      <c r="R4" s="141">
        <v>14</v>
      </c>
      <c r="S4" s="141">
        <v>15</v>
      </c>
      <c r="T4" s="143">
        <v>16</v>
      </c>
      <c r="U4" s="144">
        <v>17</v>
      </c>
      <c r="V4" s="141">
        <v>18</v>
      </c>
      <c r="W4" s="141">
        <v>19</v>
      </c>
      <c r="X4" s="141">
        <v>20</v>
      </c>
      <c r="Y4" s="141">
        <v>21</v>
      </c>
      <c r="Z4" s="141">
        <v>22</v>
      </c>
      <c r="AA4" s="143">
        <v>23</v>
      </c>
      <c r="AB4" s="144">
        <v>24</v>
      </c>
      <c r="AC4" s="141">
        <v>25</v>
      </c>
      <c r="AD4" s="141">
        <v>26</v>
      </c>
      <c r="AE4" s="141">
        <v>27</v>
      </c>
      <c r="AF4" s="141">
        <v>28</v>
      </c>
      <c r="AG4" s="141">
        <v>29</v>
      </c>
      <c r="AH4" s="143">
        <v>30</v>
      </c>
      <c r="AJ4" s="163" t="s">
        <v>158</v>
      </c>
    </row>
    <row r="5" spans="1:36" x14ac:dyDescent="0.35">
      <c r="A5" s="188">
        <v>1</v>
      </c>
      <c r="B5" s="127" t="s">
        <v>37</v>
      </c>
      <c r="C5" s="127" t="s">
        <v>11</v>
      </c>
      <c r="D5" s="128">
        <f>COUNTIF(G5:AH5,"X")</f>
        <v>12</v>
      </c>
      <c r="E5" s="129">
        <f>COUNTIF(G5:AH5,"XX")</f>
        <v>0</v>
      </c>
      <c r="F5" s="130">
        <f>SUM(D5:E5)</f>
        <v>12</v>
      </c>
      <c r="G5" s="131"/>
      <c r="H5" s="132"/>
      <c r="I5" s="132"/>
      <c r="J5" s="133"/>
      <c r="K5" s="133"/>
      <c r="L5" s="132"/>
      <c r="M5" s="134"/>
      <c r="N5" s="135"/>
      <c r="O5" s="132"/>
      <c r="P5" s="132"/>
      <c r="Q5" s="132"/>
      <c r="R5" s="132"/>
      <c r="S5" s="132"/>
      <c r="T5" s="134"/>
      <c r="U5" s="135" t="s">
        <v>12</v>
      </c>
      <c r="V5" s="132" t="s">
        <v>12</v>
      </c>
      <c r="W5" s="132" t="s">
        <v>12</v>
      </c>
      <c r="X5" s="132" t="s">
        <v>12</v>
      </c>
      <c r="Y5" s="132" t="s">
        <v>12</v>
      </c>
      <c r="Z5" s="132" t="s">
        <v>12</v>
      </c>
      <c r="AA5" s="134"/>
      <c r="AB5" s="135" t="s">
        <v>12</v>
      </c>
      <c r="AC5" s="132" t="s">
        <v>12</v>
      </c>
      <c r="AD5" s="132" t="s">
        <v>12</v>
      </c>
      <c r="AE5" s="132" t="s">
        <v>12</v>
      </c>
      <c r="AF5" s="132" t="s">
        <v>12</v>
      </c>
      <c r="AG5" s="132" t="s">
        <v>12</v>
      </c>
      <c r="AH5" s="134"/>
      <c r="AJ5" s="164">
        <f>150/FACTURA!$E$14*F5</f>
        <v>75</v>
      </c>
    </row>
    <row r="6" spans="1:36" x14ac:dyDescent="0.35">
      <c r="A6" s="189"/>
      <c r="B6" s="4" t="s">
        <v>37</v>
      </c>
      <c r="C6" s="4" t="s">
        <v>45</v>
      </c>
      <c r="D6" s="10">
        <f t="shared" ref="D6:D28" si="0">COUNTIF(G6:AH6,"X")</f>
        <v>1</v>
      </c>
      <c r="E6" s="6">
        <f t="shared" ref="E6:E28" si="1">COUNTIF(G6:AH6,"XX")</f>
        <v>0</v>
      </c>
      <c r="F6" s="21">
        <f t="shared" ref="F6:F28" si="2">SUM(D6:E6)</f>
        <v>1</v>
      </c>
      <c r="G6" s="9" t="s">
        <v>12</v>
      </c>
      <c r="H6" s="7"/>
      <c r="I6" s="7"/>
      <c r="J6" s="12"/>
      <c r="K6" s="12"/>
      <c r="L6" s="7"/>
      <c r="M6" s="13"/>
      <c r="N6" s="8"/>
      <c r="O6" s="7"/>
      <c r="P6" s="7"/>
      <c r="Q6" s="7"/>
      <c r="R6" s="7"/>
      <c r="S6" s="7"/>
      <c r="T6" s="13"/>
      <c r="U6" s="8"/>
      <c r="V6" s="7"/>
      <c r="W6" s="7"/>
      <c r="X6" s="7"/>
      <c r="Y6" s="7"/>
      <c r="Z6" s="7"/>
      <c r="AA6" s="13"/>
      <c r="AB6" s="8"/>
      <c r="AC6" s="7"/>
      <c r="AD6" s="7"/>
      <c r="AE6" s="7"/>
      <c r="AF6" s="7"/>
      <c r="AG6" s="7"/>
      <c r="AH6" s="13"/>
      <c r="AJ6" s="165">
        <f>150/FACTURA!$E$14*F6</f>
        <v>6.25</v>
      </c>
    </row>
    <row r="7" spans="1:36" x14ac:dyDescent="0.35">
      <c r="A7" s="5">
        <v>2</v>
      </c>
      <c r="B7" s="4" t="s">
        <v>38</v>
      </c>
      <c r="C7" s="4" t="s">
        <v>13</v>
      </c>
      <c r="D7" s="10">
        <f t="shared" si="0"/>
        <v>22</v>
      </c>
      <c r="E7" s="6">
        <f t="shared" si="1"/>
        <v>0</v>
      </c>
      <c r="F7" s="21">
        <f t="shared" si="2"/>
        <v>22</v>
      </c>
      <c r="G7" s="9" t="s">
        <v>12</v>
      </c>
      <c r="H7" s="7" t="s">
        <v>12</v>
      </c>
      <c r="I7" s="7" t="s">
        <v>12</v>
      </c>
      <c r="J7" s="7" t="s">
        <v>12</v>
      </c>
      <c r="K7" s="7" t="s">
        <v>12</v>
      </c>
      <c r="L7" s="7" t="s">
        <v>12</v>
      </c>
      <c r="M7" s="13"/>
      <c r="N7" s="8" t="s">
        <v>14</v>
      </c>
      <c r="O7" s="7" t="s">
        <v>12</v>
      </c>
      <c r="P7" s="7" t="s">
        <v>12</v>
      </c>
      <c r="Q7" s="7" t="s">
        <v>12</v>
      </c>
      <c r="R7" s="7" t="s">
        <v>12</v>
      </c>
      <c r="S7" s="7" t="s">
        <v>12</v>
      </c>
      <c r="T7" s="13"/>
      <c r="U7" s="8" t="s">
        <v>12</v>
      </c>
      <c r="V7" s="7" t="s">
        <v>12</v>
      </c>
      <c r="W7" s="7" t="s">
        <v>12</v>
      </c>
      <c r="X7" s="7" t="s">
        <v>12</v>
      </c>
      <c r="Y7" s="7" t="s">
        <v>12</v>
      </c>
      <c r="Z7" s="7" t="s">
        <v>12</v>
      </c>
      <c r="AA7" s="13"/>
      <c r="AB7" s="8" t="s">
        <v>12</v>
      </c>
      <c r="AC7" s="7" t="s">
        <v>12</v>
      </c>
      <c r="AD7" s="7" t="s">
        <v>12</v>
      </c>
      <c r="AE7" s="7" t="s">
        <v>12</v>
      </c>
      <c r="AF7" s="7" t="s">
        <v>12</v>
      </c>
      <c r="AG7" s="7" t="s">
        <v>14</v>
      </c>
      <c r="AH7" s="13"/>
      <c r="AJ7" s="165">
        <f>150/FACTURA!$E$14*F7</f>
        <v>137.5</v>
      </c>
    </row>
    <row r="8" spans="1:36" x14ac:dyDescent="0.35">
      <c r="A8" s="5">
        <v>3</v>
      </c>
      <c r="B8" s="4" t="s">
        <v>43</v>
      </c>
      <c r="C8" s="4" t="s">
        <v>48</v>
      </c>
      <c r="D8" s="10">
        <f t="shared" si="0"/>
        <v>1</v>
      </c>
      <c r="E8" s="6">
        <f t="shared" si="1"/>
        <v>0</v>
      </c>
      <c r="F8" s="21">
        <f t="shared" si="2"/>
        <v>1</v>
      </c>
      <c r="G8" s="9" t="s">
        <v>12</v>
      </c>
      <c r="H8" s="7"/>
      <c r="I8" s="7"/>
      <c r="J8" s="12"/>
      <c r="K8" s="12"/>
      <c r="L8" s="7"/>
      <c r="M8" s="13"/>
      <c r="N8" s="8"/>
      <c r="O8" s="7"/>
      <c r="P8" s="7"/>
      <c r="Q8" s="7"/>
      <c r="R8" s="7"/>
      <c r="S8" s="7"/>
      <c r="T8" s="13"/>
      <c r="U8" s="8"/>
      <c r="V8" s="7"/>
      <c r="W8" s="7"/>
      <c r="X8" s="7"/>
      <c r="Y8" s="7"/>
      <c r="Z8" s="7"/>
      <c r="AA8" s="13"/>
      <c r="AB8" s="8"/>
      <c r="AC8" s="7"/>
      <c r="AD8" s="7"/>
      <c r="AE8" s="7"/>
      <c r="AF8" s="7"/>
      <c r="AG8" s="7"/>
      <c r="AH8" s="13"/>
      <c r="AJ8" s="165">
        <f>150/FACTURA!$E$14*F8</f>
        <v>6.25</v>
      </c>
    </row>
    <row r="9" spans="1:36" x14ac:dyDescent="0.35">
      <c r="A9" s="190">
        <v>4</v>
      </c>
      <c r="B9" s="4" t="s">
        <v>44</v>
      </c>
      <c r="C9" s="4" t="s">
        <v>15</v>
      </c>
      <c r="D9" s="10">
        <f t="shared" si="0"/>
        <v>16</v>
      </c>
      <c r="E9" s="6">
        <f t="shared" si="1"/>
        <v>0</v>
      </c>
      <c r="F9" s="21">
        <f t="shared" si="2"/>
        <v>16</v>
      </c>
      <c r="G9" s="9"/>
      <c r="H9" s="7"/>
      <c r="I9" s="7"/>
      <c r="J9" s="12"/>
      <c r="K9" s="12"/>
      <c r="L9" s="7"/>
      <c r="M9" s="13"/>
      <c r="N9" s="8"/>
      <c r="O9" s="7" t="s">
        <v>12</v>
      </c>
      <c r="P9" s="7" t="s">
        <v>12</v>
      </c>
      <c r="Q9" s="7" t="s">
        <v>12</v>
      </c>
      <c r="R9" s="7" t="s">
        <v>12</v>
      </c>
      <c r="S9" s="7" t="s">
        <v>12</v>
      </c>
      <c r="T9" s="13"/>
      <c r="U9" s="8" t="s">
        <v>12</v>
      </c>
      <c r="V9" s="7" t="s">
        <v>12</v>
      </c>
      <c r="W9" s="7" t="s">
        <v>12</v>
      </c>
      <c r="X9" s="7" t="s">
        <v>14</v>
      </c>
      <c r="Y9" s="7" t="s">
        <v>12</v>
      </c>
      <c r="Z9" s="7" t="s">
        <v>12</v>
      </c>
      <c r="AA9" s="13"/>
      <c r="AB9" s="8" t="s">
        <v>12</v>
      </c>
      <c r="AC9" s="7" t="s">
        <v>12</v>
      </c>
      <c r="AD9" s="7" t="s">
        <v>12</v>
      </c>
      <c r="AE9" s="7" t="s">
        <v>12</v>
      </c>
      <c r="AF9" s="7" t="s">
        <v>12</v>
      </c>
      <c r="AG9" s="7" t="s">
        <v>12</v>
      </c>
      <c r="AH9" s="13"/>
      <c r="AJ9" s="165">
        <f>150/FACTURA!$E$14*F9</f>
        <v>100</v>
      </c>
    </row>
    <row r="10" spans="1:36" x14ac:dyDescent="0.35">
      <c r="A10" s="189"/>
      <c r="B10" s="4" t="s">
        <v>44</v>
      </c>
      <c r="C10" s="4" t="s">
        <v>46</v>
      </c>
      <c r="D10" s="10">
        <f t="shared" si="0"/>
        <v>1</v>
      </c>
      <c r="E10" s="6">
        <f t="shared" si="1"/>
        <v>0</v>
      </c>
      <c r="F10" s="21">
        <f t="shared" si="2"/>
        <v>1</v>
      </c>
      <c r="G10" s="9" t="s">
        <v>12</v>
      </c>
      <c r="H10" s="7"/>
      <c r="I10" s="7"/>
      <c r="J10" s="12"/>
      <c r="K10" s="12"/>
      <c r="L10" s="7"/>
      <c r="M10" s="13"/>
      <c r="N10" s="8"/>
      <c r="O10" s="7"/>
      <c r="P10" s="7"/>
      <c r="Q10" s="7"/>
      <c r="R10" s="7"/>
      <c r="S10" s="7"/>
      <c r="T10" s="13"/>
      <c r="U10" s="8"/>
      <c r="V10" s="7"/>
      <c r="W10" s="7"/>
      <c r="X10" s="7"/>
      <c r="Y10" s="7"/>
      <c r="Z10" s="7"/>
      <c r="AA10" s="13"/>
      <c r="AB10" s="8"/>
      <c r="AC10" s="7"/>
      <c r="AD10" s="7"/>
      <c r="AE10" s="7"/>
      <c r="AF10" s="7"/>
      <c r="AG10" s="7"/>
      <c r="AH10" s="13"/>
      <c r="AJ10" s="165">
        <f>150/FACTURA!$E$14*F10</f>
        <v>6.25</v>
      </c>
    </row>
    <row r="11" spans="1:36" x14ac:dyDescent="0.35">
      <c r="A11" s="159"/>
      <c r="B11" s="152" t="s">
        <v>138</v>
      </c>
      <c r="C11" s="152"/>
      <c r="D11" s="153">
        <f>SUBTOTAL(9,D5:D10)</f>
        <v>53</v>
      </c>
      <c r="E11" s="154">
        <f>SUBTOTAL(9,E5:E10)</f>
        <v>0</v>
      </c>
      <c r="F11" s="155">
        <f>SUBTOTAL(9,F5:F10)</f>
        <v>53</v>
      </c>
      <c r="G11" s="156">
        <f t="shared" ref="G11" si="3">SUBTOTAL(3,G5:G10)</f>
        <v>4</v>
      </c>
      <c r="H11" s="157">
        <f t="shared" ref="H11" si="4">SUBTOTAL(3,H5:H10)</f>
        <v>1</v>
      </c>
      <c r="I11" s="157">
        <f t="shared" ref="I11" si="5">SUBTOTAL(3,I5:I10)</f>
        <v>1</v>
      </c>
      <c r="J11" s="150">
        <f t="shared" ref="J11" si="6">SUBTOTAL(3,J5:J10)</f>
        <v>1</v>
      </c>
      <c r="K11" s="150">
        <f t="shared" ref="K11" si="7">SUBTOTAL(3,K5:K10)</f>
        <v>1</v>
      </c>
      <c r="L11" s="157">
        <f t="shared" ref="L11" si="8">SUBTOTAL(3,L5:L10)</f>
        <v>1</v>
      </c>
      <c r="M11" s="151">
        <f t="shared" ref="M11" si="9">SUBTOTAL(3,M5:M10)</f>
        <v>0</v>
      </c>
      <c r="N11" s="158">
        <f t="shared" ref="N11" si="10">SUBTOTAL(3,N5:N10)</f>
        <v>1</v>
      </c>
      <c r="O11" s="157">
        <f t="shared" ref="O11" si="11">SUBTOTAL(3,O5:O10)</f>
        <v>2</v>
      </c>
      <c r="P11" s="157">
        <f t="shared" ref="P11" si="12">SUBTOTAL(3,P5:P10)</f>
        <v>2</v>
      </c>
      <c r="Q11" s="157">
        <f t="shared" ref="Q11" si="13">SUBTOTAL(3,Q5:Q10)</f>
        <v>2</v>
      </c>
      <c r="R11" s="157">
        <f t="shared" ref="R11" si="14">SUBTOTAL(3,R5:R10)</f>
        <v>2</v>
      </c>
      <c r="S11" s="157">
        <f t="shared" ref="S11" si="15">SUBTOTAL(3,S5:S10)</f>
        <v>2</v>
      </c>
      <c r="T11" s="151">
        <f t="shared" ref="T11" si="16">SUBTOTAL(3,T5:T10)</f>
        <v>0</v>
      </c>
      <c r="U11" s="158">
        <f t="shared" ref="U11" si="17">SUBTOTAL(3,U5:U10)</f>
        <v>3</v>
      </c>
      <c r="V11" s="157">
        <f t="shared" ref="V11" si="18">SUBTOTAL(3,V5:V10)</f>
        <v>3</v>
      </c>
      <c r="W11" s="157">
        <f t="shared" ref="W11" si="19">SUBTOTAL(3,W5:W10)</f>
        <v>3</v>
      </c>
      <c r="X11" s="157">
        <f t="shared" ref="X11" si="20">SUBTOTAL(3,X5:X10)</f>
        <v>3</v>
      </c>
      <c r="Y11" s="157">
        <f t="shared" ref="Y11" si="21">SUBTOTAL(3,Y5:Y10)</f>
        <v>3</v>
      </c>
      <c r="Z11" s="157">
        <f t="shared" ref="Z11" si="22">SUBTOTAL(3,Z5:Z10)</f>
        <v>3</v>
      </c>
      <c r="AA11" s="151">
        <f t="shared" ref="AA11" si="23">SUBTOTAL(3,AA5:AA10)</f>
        <v>0</v>
      </c>
      <c r="AB11" s="158">
        <f t="shared" ref="AB11" si="24">SUBTOTAL(3,AB5:AB10)</f>
        <v>3</v>
      </c>
      <c r="AC11" s="157">
        <f t="shared" ref="AC11" si="25">SUBTOTAL(3,AC5:AC10)</f>
        <v>3</v>
      </c>
      <c r="AD11" s="157">
        <f t="shared" ref="AD11" si="26">SUBTOTAL(3,AD5:AD10)</f>
        <v>3</v>
      </c>
      <c r="AE11" s="157">
        <f t="shared" ref="AE11" si="27">SUBTOTAL(3,AE5:AE10)</f>
        <v>3</v>
      </c>
      <c r="AF11" s="157">
        <f t="shared" ref="AF11" si="28">SUBTOTAL(3,AF5:AF10)</f>
        <v>3</v>
      </c>
      <c r="AG11" s="157">
        <f t="shared" ref="AG11" si="29">SUBTOTAL(3,AG5:AG10)</f>
        <v>3</v>
      </c>
      <c r="AH11" s="151">
        <f t="shared" ref="AH11" si="30">SUBTOTAL(3,AH5:AH10)</f>
        <v>0</v>
      </c>
      <c r="AJ11" s="166">
        <f>SUBTOTAL(9,AJ5:AJ10)</f>
        <v>331.25</v>
      </c>
    </row>
    <row r="12" spans="1:36" x14ac:dyDescent="0.35">
      <c r="A12" s="190">
        <v>5</v>
      </c>
      <c r="B12" s="4" t="s">
        <v>16</v>
      </c>
      <c r="C12" s="4" t="s">
        <v>47</v>
      </c>
      <c r="D12" s="10">
        <f t="shared" si="0"/>
        <v>3</v>
      </c>
      <c r="E12" s="6">
        <f t="shared" si="1"/>
        <v>0</v>
      </c>
      <c r="F12" s="21">
        <f t="shared" si="2"/>
        <v>3</v>
      </c>
      <c r="G12" s="9" t="s">
        <v>12</v>
      </c>
      <c r="H12" s="7" t="s">
        <v>12</v>
      </c>
      <c r="I12" s="7" t="s">
        <v>12</v>
      </c>
      <c r="J12" s="12"/>
      <c r="K12" s="12"/>
      <c r="L12" s="7"/>
      <c r="M12" s="13"/>
      <c r="N12" s="8"/>
      <c r="O12" s="7"/>
      <c r="P12" s="7"/>
      <c r="Q12" s="7"/>
      <c r="R12" s="7"/>
      <c r="S12" s="7"/>
      <c r="T12" s="13"/>
      <c r="U12" s="8"/>
      <c r="V12" s="7"/>
      <c r="W12" s="7"/>
      <c r="X12" s="7"/>
      <c r="Y12" s="7"/>
      <c r="Z12" s="7"/>
      <c r="AA12" s="13"/>
      <c r="AB12" s="8"/>
      <c r="AC12" s="7"/>
      <c r="AD12" s="7"/>
      <c r="AE12" s="7"/>
      <c r="AF12" s="7"/>
      <c r="AG12" s="7"/>
      <c r="AH12" s="13"/>
      <c r="AJ12" s="165">
        <f>140/FACTURA!$E$14*F12</f>
        <v>17.5</v>
      </c>
    </row>
    <row r="13" spans="1:36" x14ac:dyDescent="0.35">
      <c r="A13" s="189"/>
      <c r="B13" s="4" t="s">
        <v>16</v>
      </c>
      <c r="C13" s="4" t="s">
        <v>17</v>
      </c>
      <c r="D13" s="10">
        <f t="shared" si="0"/>
        <v>12</v>
      </c>
      <c r="E13" s="6">
        <f t="shared" si="1"/>
        <v>0</v>
      </c>
      <c r="F13" s="21">
        <f t="shared" si="2"/>
        <v>12</v>
      </c>
      <c r="G13" s="9"/>
      <c r="H13" s="7"/>
      <c r="I13" s="7"/>
      <c r="J13" s="12"/>
      <c r="K13" s="12"/>
      <c r="L13" s="7"/>
      <c r="M13" s="13"/>
      <c r="N13" s="8"/>
      <c r="O13" s="7"/>
      <c r="P13" s="7"/>
      <c r="Q13" s="7"/>
      <c r="R13" s="7"/>
      <c r="S13" s="7"/>
      <c r="T13" s="13"/>
      <c r="U13" s="8" t="s">
        <v>12</v>
      </c>
      <c r="V13" s="7" t="s">
        <v>12</v>
      </c>
      <c r="W13" s="7" t="s">
        <v>12</v>
      </c>
      <c r="X13" s="7" t="s">
        <v>12</v>
      </c>
      <c r="Y13" s="7" t="s">
        <v>12</v>
      </c>
      <c r="Z13" s="7" t="s">
        <v>12</v>
      </c>
      <c r="AA13" s="13"/>
      <c r="AB13" s="8" t="s">
        <v>12</v>
      </c>
      <c r="AC13" s="7" t="s">
        <v>12</v>
      </c>
      <c r="AD13" s="7" t="s">
        <v>12</v>
      </c>
      <c r="AE13" s="7" t="s">
        <v>12</v>
      </c>
      <c r="AF13" s="7" t="s">
        <v>12</v>
      </c>
      <c r="AG13" s="7" t="s">
        <v>12</v>
      </c>
      <c r="AH13" s="13"/>
      <c r="AJ13" s="165">
        <f>140/FACTURA!$E$14*F13</f>
        <v>70</v>
      </c>
    </row>
    <row r="14" spans="1:36" x14ac:dyDescent="0.35">
      <c r="A14" s="159"/>
      <c r="B14" s="152" t="s">
        <v>139</v>
      </c>
      <c r="C14" s="152"/>
      <c r="D14" s="153">
        <f>SUBTOTAL(9,D12:D13)</f>
        <v>15</v>
      </c>
      <c r="E14" s="154">
        <f>SUBTOTAL(9,E12:E13)</f>
        <v>0</v>
      </c>
      <c r="F14" s="155">
        <f>SUBTOTAL(9,F12:F13)</f>
        <v>15</v>
      </c>
      <c r="G14" s="156">
        <f>SUBTOTAL(3,G12:G13)</f>
        <v>1</v>
      </c>
      <c r="H14" s="157">
        <f t="shared" ref="H14:AH14" si="31">SUBTOTAL(3,H12:H13)</f>
        <v>1</v>
      </c>
      <c r="I14" s="157">
        <f t="shared" si="31"/>
        <v>1</v>
      </c>
      <c r="J14" s="150">
        <f t="shared" si="31"/>
        <v>0</v>
      </c>
      <c r="K14" s="150">
        <f t="shared" si="31"/>
        <v>0</v>
      </c>
      <c r="L14" s="157">
        <f t="shared" si="31"/>
        <v>0</v>
      </c>
      <c r="M14" s="151">
        <f t="shared" si="31"/>
        <v>0</v>
      </c>
      <c r="N14" s="158">
        <f t="shared" si="31"/>
        <v>0</v>
      </c>
      <c r="O14" s="157">
        <f t="shared" si="31"/>
        <v>0</v>
      </c>
      <c r="P14" s="157">
        <f t="shared" si="31"/>
        <v>0</v>
      </c>
      <c r="Q14" s="157">
        <f t="shared" si="31"/>
        <v>0</v>
      </c>
      <c r="R14" s="157">
        <f t="shared" si="31"/>
        <v>0</v>
      </c>
      <c r="S14" s="157">
        <f t="shared" si="31"/>
        <v>0</v>
      </c>
      <c r="T14" s="151">
        <f t="shared" si="31"/>
        <v>0</v>
      </c>
      <c r="U14" s="158">
        <f t="shared" si="31"/>
        <v>1</v>
      </c>
      <c r="V14" s="157">
        <f t="shared" si="31"/>
        <v>1</v>
      </c>
      <c r="W14" s="157">
        <f t="shared" si="31"/>
        <v>1</v>
      </c>
      <c r="X14" s="157">
        <f t="shared" si="31"/>
        <v>1</v>
      </c>
      <c r="Y14" s="157">
        <f t="shared" si="31"/>
        <v>1</v>
      </c>
      <c r="Z14" s="157">
        <f t="shared" si="31"/>
        <v>1</v>
      </c>
      <c r="AA14" s="151">
        <f t="shared" si="31"/>
        <v>0</v>
      </c>
      <c r="AB14" s="158">
        <f t="shared" si="31"/>
        <v>1</v>
      </c>
      <c r="AC14" s="157">
        <f t="shared" si="31"/>
        <v>1</v>
      </c>
      <c r="AD14" s="157">
        <f t="shared" si="31"/>
        <v>1</v>
      </c>
      <c r="AE14" s="157">
        <f t="shared" si="31"/>
        <v>1</v>
      </c>
      <c r="AF14" s="157">
        <f t="shared" si="31"/>
        <v>1</v>
      </c>
      <c r="AG14" s="157">
        <f t="shared" si="31"/>
        <v>1</v>
      </c>
      <c r="AH14" s="151">
        <f t="shared" si="31"/>
        <v>0</v>
      </c>
      <c r="AJ14" s="166">
        <f>SUBTOTAL(9,AJ12:AJ13)</f>
        <v>87.5</v>
      </c>
    </row>
    <row r="15" spans="1:36" x14ac:dyDescent="0.35">
      <c r="A15" s="190">
        <v>6</v>
      </c>
      <c r="B15" s="4" t="s">
        <v>18</v>
      </c>
      <c r="C15" s="4" t="s">
        <v>49</v>
      </c>
      <c r="D15" s="10">
        <f t="shared" si="0"/>
        <v>6</v>
      </c>
      <c r="E15" s="6">
        <f t="shared" si="1"/>
        <v>0</v>
      </c>
      <c r="F15" s="21">
        <f t="shared" si="2"/>
        <v>6</v>
      </c>
      <c r="G15" s="9" t="s">
        <v>12</v>
      </c>
      <c r="H15" s="7" t="s">
        <v>12</v>
      </c>
      <c r="I15" s="7" t="s">
        <v>12</v>
      </c>
      <c r="J15" s="7" t="s">
        <v>12</v>
      </c>
      <c r="K15" s="7" t="s">
        <v>12</v>
      </c>
      <c r="L15" s="7" t="s">
        <v>12</v>
      </c>
      <c r="M15" s="13"/>
      <c r="N15" s="8"/>
      <c r="O15" s="7"/>
      <c r="P15" s="7"/>
      <c r="Q15" s="7"/>
      <c r="R15" s="7"/>
      <c r="S15" s="7"/>
      <c r="T15" s="13"/>
      <c r="U15" s="8"/>
      <c r="V15" s="7"/>
      <c r="W15" s="7"/>
      <c r="X15" s="7"/>
      <c r="Y15" s="7"/>
      <c r="Z15" s="7"/>
      <c r="AA15" s="13"/>
      <c r="AB15" s="8"/>
      <c r="AC15" s="7"/>
      <c r="AD15" s="7"/>
      <c r="AE15" s="7"/>
      <c r="AF15" s="7"/>
      <c r="AG15" s="7"/>
      <c r="AH15" s="13"/>
      <c r="AJ15" s="165">
        <f>140/FACTURA!$E$14*F15</f>
        <v>35</v>
      </c>
    </row>
    <row r="16" spans="1:36" x14ac:dyDescent="0.35">
      <c r="A16" s="189"/>
      <c r="B16" s="4" t="s">
        <v>18</v>
      </c>
      <c r="C16" s="4" t="s">
        <v>19</v>
      </c>
      <c r="D16" s="10">
        <f t="shared" si="0"/>
        <v>18</v>
      </c>
      <c r="E16" s="6">
        <f t="shared" si="1"/>
        <v>0</v>
      </c>
      <c r="F16" s="21">
        <f t="shared" si="2"/>
        <v>18</v>
      </c>
      <c r="G16" s="9"/>
      <c r="H16" s="7"/>
      <c r="I16" s="7"/>
      <c r="J16" s="12"/>
      <c r="K16" s="12"/>
      <c r="L16" s="7"/>
      <c r="M16" s="13"/>
      <c r="N16" s="8" t="s">
        <v>12</v>
      </c>
      <c r="O16" s="7" t="s">
        <v>12</v>
      </c>
      <c r="P16" s="7" t="s">
        <v>12</v>
      </c>
      <c r="Q16" s="7" t="s">
        <v>12</v>
      </c>
      <c r="R16" s="7" t="s">
        <v>12</v>
      </c>
      <c r="S16" s="7" t="s">
        <v>12</v>
      </c>
      <c r="T16" s="13"/>
      <c r="U16" s="8" t="s">
        <v>12</v>
      </c>
      <c r="V16" s="7" t="s">
        <v>12</v>
      </c>
      <c r="W16" s="7" t="s">
        <v>12</v>
      </c>
      <c r="X16" s="7" t="s">
        <v>12</v>
      </c>
      <c r="Y16" s="7" t="s">
        <v>12</v>
      </c>
      <c r="Z16" s="7" t="s">
        <v>12</v>
      </c>
      <c r="AA16" s="13"/>
      <c r="AB16" s="8" t="s">
        <v>12</v>
      </c>
      <c r="AC16" s="7" t="s">
        <v>12</v>
      </c>
      <c r="AD16" s="7" t="s">
        <v>12</v>
      </c>
      <c r="AE16" s="7" t="s">
        <v>12</v>
      </c>
      <c r="AF16" s="7" t="s">
        <v>12</v>
      </c>
      <c r="AG16" s="7" t="s">
        <v>12</v>
      </c>
      <c r="AH16" s="13"/>
      <c r="AJ16" s="165">
        <f>140/FACTURA!$E$14*F16</f>
        <v>105</v>
      </c>
    </row>
    <row r="17" spans="1:36" x14ac:dyDescent="0.35">
      <c r="A17" s="159"/>
      <c r="B17" s="152" t="s">
        <v>140</v>
      </c>
      <c r="C17" s="152"/>
      <c r="D17" s="153">
        <f>SUBTOTAL(9,D15:D16)</f>
        <v>24</v>
      </c>
      <c r="E17" s="154">
        <f>SUBTOTAL(9,E15:E16)</f>
        <v>0</v>
      </c>
      <c r="F17" s="155">
        <f>SUBTOTAL(9,F15:F16)</f>
        <v>24</v>
      </c>
      <c r="G17" s="156">
        <f>SUBTOTAL(3,G15:G16)</f>
        <v>1</v>
      </c>
      <c r="H17" s="157">
        <f t="shared" ref="H17" si="32">SUBTOTAL(3,H15:H16)</f>
        <v>1</v>
      </c>
      <c r="I17" s="157">
        <f t="shared" ref="I17" si="33">SUBTOTAL(3,I15:I16)</f>
        <v>1</v>
      </c>
      <c r="J17" s="150">
        <f t="shared" ref="J17" si="34">SUBTOTAL(3,J15:J16)</f>
        <v>1</v>
      </c>
      <c r="K17" s="150">
        <f t="shared" ref="K17" si="35">SUBTOTAL(3,K15:K16)</f>
        <v>1</v>
      </c>
      <c r="L17" s="157">
        <f t="shared" ref="L17" si="36">SUBTOTAL(3,L15:L16)</f>
        <v>1</v>
      </c>
      <c r="M17" s="151">
        <f t="shared" ref="M17" si="37">SUBTOTAL(3,M15:M16)</f>
        <v>0</v>
      </c>
      <c r="N17" s="158">
        <f t="shared" ref="N17" si="38">SUBTOTAL(3,N15:N16)</f>
        <v>1</v>
      </c>
      <c r="O17" s="157">
        <f t="shared" ref="O17" si="39">SUBTOTAL(3,O15:O16)</f>
        <v>1</v>
      </c>
      <c r="P17" s="157">
        <f t="shared" ref="P17" si="40">SUBTOTAL(3,P15:P16)</f>
        <v>1</v>
      </c>
      <c r="Q17" s="157">
        <f t="shared" ref="Q17" si="41">SUBTOTAL(3,Q15:Q16)</f>
        <v>1</v>
      </c>
      <c r="R17" s="157">
        <f t="shared" ref="R17" si="42">SUBTOTAL(3,R15:R16)</f>
        <v>1</v>
      </c>
      <c r="S17" s="157">
        <f t="shared" ref="S17" si="43">SUBTOTAL(3,S15:S16)</f>
        <v>1</v>
      </c>
      <c r="T17" s="151">
        <f t="shared" ref="T17" si="44">SUBTOTAL(3,T15:T16)</f>
        <v>0</v>
      </c>
      <c r="U17" s="158">
        <f t="shared" ref="U17" si="45">SUBTOTAL(3,U15:U16)</f>
        <v>1</v>
      </c>
      <c r="V17" s="157">
        <f t="shared" ref="V17" si="46">SUBTOTAL(3,V15:V16)</f>
        <v>1</v>
      </c>
      <c r="W17" s="157">
        <f t="shared" ref="W17" si="47">SUBTOTAL(3,W15:W16)</f>
        <v>1</v>
      </c>
      <c r="X17" s="157">
        <f t="shared" ref="X17" si="48">SUBTOTAL(3,X15:X16)</f>
        <v>1</v>
      </c>
      <c r="Y17" s="157">
        <f t="shared" ref="Y17" si="49">SUBTOTAL(3,Y15:Y16)</f>
        <v>1</v>
      </c>
      <c r="Z17" s="157">
        <f t="shared" ref="Z17" si="50">SUBTOTAL(3,Z15:Z16)</f>
        <v>1</v>
      </c>
      <c r="AA17" s="151">
        <f t="shared" ref="AA17" si="51">SUBTOTAL(3,AA15:AA16)</f>
        <v>0</v>
      </c>
      <c r="AB17" s="158">
        <f t="shared" ref="AB17" si="52">SUBTOTAL(3,AB15:AB16)</f>
        <v>1</v>
      </c>
      <c r="AC17" s="157">
        <f t="shared" ref="AC17" si="53">SUBTOTAL(3,AC15:AC16)</f>
        <v>1</v>
      </c>
      <c r="AD17" s="157">
        <f t="shared" ref="AD17" si="54">SUBTOTAL(3,AD15:AD16)</f>
        <v>1</v>
      </c>
      <c r="AE17" s="157">
        <f t="shared" ref="AE17" si="55">SUBTOTAL(3,AE15:AE16)</f>
        <v>1</v>
      </c>
      <c r="AF17" s="157">
        <f t="shared" ref="AF17" si="56">SUBTOTAL(3,AF15:AF16)</f>
        <v>1</v>
      </c>
      <c r="AG17" s="157">
        <f t="shared" ref="AG17" si="57">SUBTOTAL(3,AG15:AG16)</f>
        <v>1</v>
      </c>
      <c r="AH17" s="151">
        <f t="shared" ref="AH17" si="58">SUBTOTAL(3,AH15:AH16)</f>
        <v>0</v>
      </c>
      <c r="AJ17" s="166">
        <f>SUBTOTAL(9,AJ15:AJ16)</f>
        <v>140</v>
      </c>
    </row>
    <row r="18" spans="1:36" x14ac:dyDescent="0.35">
      <c r="A18" s="5">
        <v>7</v>
      </c>
      <c r="B18" s="4" t="s">
        <v>20</v>
      </c>
      <c r="C18" s="4" t="s">
        <v>50</v>
      </c>
      <c r="D18" s="10">
        <f t="shared" si="0"/>
        <v>2</v>
      </c>
      <c r="E18" s="6">
        <f t="shared" si="1"/>
        <v>0</v>
      </c>
      <c r="F18" s="21">
        <f t="shared" si="2"/>
        <v>2</v>
      </c>
      <c r="G18" s="9"/>
      <c r="H18" s="7"/>
      <c r="I18" s="7"/>
      <c r="J18" s="12"/>
      <c r="K18" s="12"/>
      <c r="L18" s="7"/>
      <c r="M18" s="13"/>
      <c r="N18" s="8"/>
      <c r="O18" s="7"/>
      <c r="P18" s="7"/>
      <c r="Q18" s="7"/>
      <c r="R18" s="7"/>
      <c r="S18" s="7"/>
      <c r="T18" s="13"/>
      <c r="U18" s="8"/>
      <c r="V18" s="7"/>
      <c r="W18" s="7"/>
      <c r="X18" s="7" t="s">
        <v>12</v>
      </c>
      <c r="Y18" s="7" t="s">
        <v>12</v>
      </c>
      <c r="Z18" s="7"/>
      <c r="AA18" s="13"/>
      <c r="AB18" s="8"/>
      <c r="AC18" s="7"/>
      <c r="AD18" s="7"/>
      <c r="AE18" s="7"/>
      <c r="AF18" s="7"/>
      <c r="AG18" s="7"/>
      <c r="AH18" s="13"/>
      <c r="AJ18" s="165">
        <f>120/FACTURA!$E$14*F18</f>
        <v>10</v>
      </c>
    </row>
    <row r="19" spans="1:36" x14ac:dyDescent="0.35">
      <c r="A19" s="159"/>
      <c r="B19" s="152" t="s">
        <v>141</v>
      </c>
      <c r="C19" s="152"/>
      <c r="D19" s="153">
        <f>SUBTOTAL(9,D18:D18)</f>
        <v>2</v>
      </c>
      <c r="E19" s="154">
        <f t="shared" ref="E19:F19" si="59">SUBTOTAL(9,E18:E18)</f>
        <v>0</v>
      </c>
      <c r="F19" s="155">
        <f t="shared" si="59"/>
        <v>2</v>
      </c>
      <c r="G19" s="156">
        <f>SUBTOTAL(3,G18:G18)</f>
        <v>0</v>
      </c>
      <c r="H19" s="157">
        <f t="shared" ref="H19:AH19" si="60">SUBTOTAL(3,H18:H18)</f>
        <v>0</v>
      </c>
      <c r="I19" s="157">
        <f t="shared" si="60"/>
        <v>0</v>
      </c>
      <c r="J19" s="150">
        <f t="shared" si="60"/>
        <v>0</v>
      </c>
      <c r="K19" s="150">
        <f t="shared" si="60"/>
        <v>0</v>
      </c>
      <c r="L19" s="157">
        <f t="shared" si="60"/>
        <v>0</v>
      </c>
      <c r="M19" s="151">
        <f t="shared" si="60"/>
        <v>0</v>
      </c>
      <c r="N19" s="158">
        <f t="shared" si="60"/>
        <v>0</v>
      </c>
      <c r="O19" s="157">
        <f t="shared" si="60"/>
        <v>0</v>
      </c>
      <c r="P19" s="157">
        <f t="shared" si="60"/>
        <v>0</v>
      </c>
      <c r="Q19" s="157">
        <f t="shared" si="60"/>
        <v>0</v>
      </c>
      <c r="R19" s="157">
        <f t="shared" si="60"/>
        <v>0</v>
      </c>
      <c r="S19" s="157">
        <f t="shared" si="60"/>
        <v>0</v>
      </c>
      <c r="T19" s="151">
        <f t="shared" si="60"/>
        <v>0</v>
      </c>
      <c r="U19" s="158">
        <f t="shared" si="60"/>
        <v>0</v>
      </c>
      <c r="V19" s="157">
        <f t="shared" si="60"/>
        <v>0</v>
      </c>
      <c r="W19" s="157">
        <f t="shared" si="60"/>
        <v>0</v>
      </c>
      <c r="X19" s="157">
        <f t="shared" si="60"/>
        <v>1</v>
      </c>
      <c r="Y19" s="157">
        <f t="shared" si="60"/>
        <v>1</v>
      </c>
      <c r="Z19" s="157">
        <f t="shared" si="60"/>
        <v>0</v>
      </c>
      <c r="AA19" s="151">
        <f t="shared" si="60"/>
        <v>0</v>
      </c>
      <c r="AB19" s="158">
        <f t="shared" si="60"/>
        <v>0</v>
      </c>
      <c r="AC19" s="157">
        <f t="shared" si="60"/>
        <v>0</v>
      </c>
      <c r="AD19" s="157">
        <f t="shared" si="60"/>
        <v>0</v>
      </c>
      <c r="AE19" s="157">
        <f t="shared" si="60"/>
        <v>0</v>
      </c>
      <c r="AF19" s="157">
        <f t="shared" si="60"/>
        <v>0</v>
      </c>
      <c r="AG19" s="157">
        <f t="shared" si="60"/>
        <v>0</v>
      </c>
      <c r="AH19" s="151">
        <f t="shared" si="60"/>
        <v>0</v>
      </c>
      <c r="AJ19" s="166">
        <f t="shared" ref="AJ19" si="61">SUBTOTAL(9,AJ18:AJ18)</f>
        <v>10</v>
      </c>
    </row>
    <row r="20" spans="1:36" x14ac:dyDescent="0.35">
      <c r="A20" s="5">
        <v>8</v>
      </c>
      <c r="B20" s="4" t="s">
        <v>21</v>
      </c>
      <c r="C20" s="4" t="s">
        <v>22</v>
      </c>
      <c r="D20" s="10">
        <f t="shared" si="0"/>
        <v>24</v>
      </c>
      <c r="E20" s="6">
        <f t="shared" si="1"/>
        <v>0</v>
      </c>
      <c r="F20" s="21">
        <f t="shared" si="2"/>
        <v>24</v>
      </c>
      <c r="G20" s="9" t="s">
        <v>12</v>
      </c>
      <c r="H20" s="7" t="s">
        <v>12</v>
      </c>
      <c r="I20" s="7" t="s">
        <v>12</v>
      </c>
      <c r="J20" s="7" t="s">
        <v>12</v>
      </c>
      <c r="K20" s="7" t="s">
        <v>12</v>
      </c>
      <c r="L20" s="7" t="s">
        <v>12</v>
      </c>
      <c r="M20" s="13"/>
      <c r="N20" s="8" t="s">
        <v>12</v>
      </c>
      <c r="O20" s="7" t="s">
        <v>12</v>
      </c>
      <c r="P20" s="7" t="s">
        <v>12</v>
      </c>
      <c r="Q20" s="7" t="s">
        <v>12</v>
      </c>
      <c r="R20" s="7" t="s">
        <v>12</v>
      </c>
      <c r="S20" s="7" t="s">
        <v>12</v>
      </c>
      <c r="T20" s="13"/>
      <c r="U20" s="8" t="s">
        <v>12</v>
      </c>
      <c r="V20" s="7" t="s">
        <v>12</v>
      </c>
      <c r="W20" s="7" t="s">
        <v>12</v>
      </c>
      <c r="X20" s="7" t="s">
        <v>12</v>
      </c>
      <c r="Y20" s="7" t="s">
        <v>12</v>
      </c>
      <c r="Z20" s="7" t="s">
        <v>12</v>
      </c>
      <c r="AA20" s="13"/>
      <c r="AB20" s="8" t="s">
        <v>12</v>
      </c>
      <c r="AC20" s="7" t="s">
        <v>12</v>
      </c>
      <c r="AD20" s="7" t="s">
        <v>12</v>
      </c>
      <c r="AE20" s="7" t="s">
        <v>12</v>
      </c>
      <c r="AF20" s="7" t="s">
        <v>12</v>
      </c>
      <c r="AG20" s="7" t="s">
        <v>12</v>
      </c>
      <c r="AH20" s="13"/>
      <c r="AJ20" s="165">
        <f>140/FACTURA!$E$14*F20</f>
        <v>140</v>
      </c>
    </row>
    <row r="21" spans="1:36" x14ac:dyDescent="0.35">
      <c r="A21" s="5">
        <v>9</v>
      </c>
      <c r="B21" s="4" t="s">
        <v>21</v>
      </c>
      <c r="C21" s="4" t="s">
        <v>23</v>
      </c>
      <c r="D21" s="10">
        <f t="shared" si="0"/>
        <v>24</v>
      </c>
      <c r="E21" s="6">
        <f t="shared" si="1"/>
        <v>0</v>
      </c>
      <c r="F21" s="21">
        <f t="shared" si="2"/>
        <v>24</v>
      </c>
      <c r="G21" s="9" t="s">
        <v>12</v>
      </c>
      <c r="H21" s="7" t="s">
        <v>12</v>
      </c>
      <c r="I21" s="7" t="s">
        <v>12</v>
      </c>
      <c r="J21" s="7" t="s">
        <v>12</v>
      </c>
      <c r="K21" s="7" t="s">
        <v>12</v>
      </c>
      <c r="L21" s="7" t="s">
        <v>12</v>
      </c>
      <c r="M21" s="13"/>
      <c r="N21" s="8" t="s">
        <v>12</v>
      </c>
      <c r="O21" s="7" t="s">
        <v>12</v>
      </c>
      <c r="P21" s="7" t="s">
        <v>12</v>
      </c>
      <c r="Q21" s="7" t="s">
        <v>12</v>
      </c>
      <c r="R21" s="7" t="s">
        <v>12</v>
      </c>
      <c r="S21" s="7" t="s">
        <v>12</v>
      </c>
      <c r="T21" s="13"/>
      <c r="U21" s="8" t="s">
        <v>12</v>
      </c>
      <c r="V21" s="7" t="s">
        <v>12</v>
      </c>
      <c r="W21" s="7" t="s">
        <v>12</v>
      </c>
      <c r="X21" s="7" t="s">
        <v>12</v>
      </c>
      <c r="Y21" s="7" t="s">
        <v>12</v>
      </c>
      <c r="Z21" s="7" t="s">
        <v>12</v>
      </c>
      <c r="AA21" s="13"/>
      <c r="AB21" s="8" t="s">
        <v>12</v>
      </c>
      <c r="AC21" s="7" t="s">
        <v>12</v>
      </c>
      <c r="AD21" s="7" t="s">
        <v>12</v>
      </c>
      <c r="AE21" s="7" t="s">
        <v>12</v>
      </c>
      <c r="AF21" s="7" t="s">
        <v>12</v>
      </c>
      <c r="AG21" s="7" t="s">
        <v>12</v>
      </c>
      <c r="AH21" s="13"/>
      <c r="AJ21" s="165">
        <f>140/FACTURA!$E$14*F21</f>
        <v>140</v>
      </c>
    </row>
    <row r="22" spans="1:36" x14ac:dyDescent="0.35">
      <c r="A22" s="5">
        <v>11</v>
      </c>
      <c r="B22" s="4" t="s">
        <v>21</v>
      </c>
      <c r="C22" s="4" t="s">
        <v>26</v>
      </c>
      <c r="D22" s="10">
        <f t="shared" si="0"/>
        <v>24</v>
      </c>
      <c r="E22" s="6">
        <f t="shared" si="1"/>
        <v>0</v>
      </c>
      <c r="F22" s="21">
        <f t="shared" si="2"/>
        <v>24</v>
      </c>
      <c r="G22" s="9" t="s">
        <v>12</v>
      </c>
      <c r="H22" s="7" t="s">
        <v>12</v>
      </c>
      <c r="I22" s="7" t="s">
        <v>12</v>
      </c>
      <c r="J22" s="7" t="s">
        <v>12</v>
      </c>
      <c r="K22" s="7" t="s">
        <v>12</v>
      </c>
      <c r="L22" s="7" t="s">
        <v>12</v>
      </c>
      <c r="M22" s="13"/>
      <c r="N22" s="8" t="s">
        <v>12</v>
      </c>
      <c r="O22" s="7" t="s">
        <v>12</v>
      </c>
      <c r="P22" s="7" t="s">
        <v>12</v>
      </c>
      <c r="Q22" s="7" t="s">
        <v>12</v>
      </c>
      <c r="R22" s="7" t="s">
        <v>12</v>
      </c>
      <c r="S22" s="7" t="s">
        <v>12</v>
      </c>
      <c r="T22" s="13"/>
      <c r="U22" s="8" t="s">
        <v>12</v>
      </c>
      <c r="V22" s="7" t="s">
        <v>12</v>
      </c>
      <c r="W22" s="7" t="s">
        <v>12</v>
      </c>
      <c r="X22" s="7" t="s">
        <v>12</v>
      </c>
      <c r="Y22" s="7" t="s">
        <v>12</v>
      </c>
      <c r="Z22" s="7" t="s">
        <v>12</v>
      </c>
      <c r="AA22" s="13"/>
      <c r="AB22" s="8" t="s">
        <v>12</v>
      </c>
      <c r="AC22" s="7" t="s">
        <v>12</v>
      </c>
      <c r="AD22" s="7" t="s">
        <v>12</v>
      </c>
      <c r="AE22" s="7" t="s">
        <v>12</v>
      </c>
      <c r="AF22" s="7" t="s">
        <v>12</v>
      </c>
      <c r="AG22" s="7" t="s">
        <v>12</v>
      </c>
      <c r="AH22" s="13"/>
      <c r="AJ22" s="165">
        <f>140/FACTURA!$E$14*F22</f>
        <v>140</v>
      </c>
    </row>
    <row r="23" spans="1:36" x14ac:dyDescent="0.35">
      <c r="A23" s="159"/>
      <c r="B23" s="152" t="s">
        <v>142</v>
      </c>
      <c r="C23" s="152"/>
      <c r="D23" s="153">
        <f>SUBTOTAL(9,D20:D22)</f>
        <v>72</v>
      </c>
      <c r="E23" s="154">
        <f t="shared" ref="E23:F23" si="62">SUBTOTAL(9,E20:E22)</f>
        <v>0</v>
      </c>
      <c r="F23" s="155">
        <f t="shared" si="62"/>
        <v>72</v>
      </c>
      <c r="G23" s="156">
        <f>SUBTOTAL(3,G20:G22)</f>
        <v>3</v>
      </c>
      <c r="H23" s="157">
        <f t="shared" ref="H23:AH23" si="63">SUBTOTAL(3,H20:H22)</f>
        <v>3</v>
      </c>
      <c r="I23" s="157">
        <f t="shared" si="63"/>
        <v>3</v>
      </c>
      <c r="J23" s="150">
        <f t="shared" si="63"/>
        <v>3</v>
      </c>
      <c r="K23" s="150">
        <f t="shared" si="63"/>
        <v>3</v>
      </c>
      <c r="L23" s="157">
        <f t="shared" si="63"/>
        <v>3</v>
      </c>
      <c r="M23" s="151">
        <f t="shared" si="63"/>
        <v>0</v>
      </c>
      <c r="N23" s="158">
        <f t="shared" si="63"/>
        <v>3</v>
      </c>
      <c r="O23" s="157">
        <f t="shared" si="63"/>
        <v>3</v>
      </c>
      <c r="P23" s="157">
        <f t="shared" si="63"/>
        <v>3</v>
      </c>
      <c r="Q23" s="157">
        <f t="shared" si="63"/>
        <v>3</v>
      </c>
      <c r="R23" s="157">
        <f t="shared" si="63"/>
        <v>3</v>
      </c>
      <c r="S23" s="157">
        <f t="shared" si="63"/>
        <v>3</v>
      </c>
      <c r="T23" s="151">
        <f t="shared" si="63"/>
        <v>0</v>
      </c>
      <c r="U23" s="158">
        <f t="shared" si="63"/>
        <v>3</v>
      </c>
      <c r="V23" s="157">
        <f t="shared" si="63"/>
        <v>3</v>
      </c>
      <c r="W23" s="157">
        <f t="shared" si="63"/>
        <v>3</v>
      </c>
      <c r="X23" s="157">
        <f t="shared" si="63"/>
        <v>3</v>
      </c>
      <c r="Y23" s="157">
        <f t="shared" si="63"/>
        <v>3</v>
      </c>
      <c r="Z23" s="157">
        <f t="shared" si="63"/>
        <v>3</v>
      </c>
      <c r="AA23" s="151">
        <f t="shared" si="63"/>
        <v>0</v>
      </c>
      <c r="AB23" s="158">
        <f t="shared" si="63"/>
        <v>3</v>
      </c>
      <c r="AC23" s="157">
        <f t="shared" si="63"/>
        <v>3</v>
      </c>
      <c r="AD23" s="157">
        <f t="shared" si="63"/>
        <v>3</v>
      </c>
      <c r="AE23" s="157">
        <f t="shared" si="63"/>
        <v>3</v>
      </c>
      <c r="AF23" s="157">
        <f t="shared" si="63"/>
        <v>3</v>
      </c>
      <c r="AG23" s="157">
        <f t="shared" si="63"/>
        <v>3</v>
      </c>
      <c r="AH23" s="151">
        <f t="shared" si="63"/>
        <v>0</v>
      </c>
      <c r="AJ23" s="166">
        <f t="shared" ref="AJ23" si="64">SUBTOTAL(9,AJ20:AJ22)</f>
        <v>420</v>
      </c>
    </row>
    <row r="24" spans="1:36" x14ac:dyDescent="0.35">
      <c r="A24" s="5">
        <v>10</v>
      </c>
      <c r="B24" s="4" t="s">
        <v>24</v>
      </c>
      <c r="C24" s="4" t="s">
        <v>25</v>
      </c>
      <c r="D24" s="10">
        <f t="shared" si="0"/>
        <v>23</v>
      </c>
      <c r="E24" s="6">
        <f t="shared" si="1"/>
        <v>0</v>
      </c>
      <c r="F24" s="21">
        <f t="shared" si="2"/>
        <v>23</v>
      </c>
      <c r="G24" s="9"/>
      <c r="H24" s="7" t="s">
        <v>12</v>
      </c>
      <c r="I24" s="7" t="s">
        <v>12</v>
      </c>
      <c r="J24" s="7" t="s">
        <v>12</v>
      </c>
      <c r="K24" s="7" t="s">
        <v>12</v>
      </c>
      <c r="L24" s="7" t="s">
        <v>12</v>
      </c>
      <c r="M24" s="13"/>
      <c r="N24" s="8" t="s">
        <v>12</v>
      </c>
      <c r="O24" s="7" t="s">
        <v>12</v>
      </c>
      <c r="P24" s="7" t="s">
        <v>12</v>
      </c>
      <c r="Q24" s="7" t="s">
        <v>12</v>
      </c>
      <c r="R24" s="7" t="s">
        <v>12</v>
      </c>
      <c r="S24" s="7" t="s">
        <v>12</v>
      </c>
      <c r="T24" s="13"/>
      <c r="U24" s="8" t="s">
        <v>12</v>
      </c>
      <c r="V24" s="7" t="s">
        <v>12</v>
      </c>
      <c r="W24" s="7" t="s">
        <v>12</v>
      </c>
      <c r="X24" s="7" t="s">
        <v>12</v>
      </c>
      <c r="Y24" s="7" t="s">
        <v>12</v>
      </c>
      <c r="Z24" s="7" t="s">
        <v>12</v>
      </c>
      <c r="AA24" s="13"/>
      <c r="AB24" s="8" t="s">
        <v>12</v>
      </c>
      <c r="AC24" s="7" t="s">
        <v>12</v>
      </c>
      <c r="AD24" s="7" t="s">
        <v>12</v>
      </c>
      <c r="AE24" s="7" t="s">
        <v>12</v>
      </c>
      <c r="AF24" s="7" t="s">
        <v>12</v>
      </c>
      <c r="AG24" s="7" t="s">
        <v>12</v>
      </c>
      <c r="AH24" s="13"/>
      <c r="AJ24" s="165">
        <f>120/FACTURA!$E$14*F24</f>
        <v>115</v>
      </c>
    </row>
    <row r="25" spans="1:36" x14ac:dyDescent="0.35">
      <c r="A25" s="159"/>
      <c r="B25" s="152" t="s">
        <v>143</v>
      </c>
      <c r="C25" s="152"/>
      <c r="D25" s="153">
        <f>SUBTOTAL(9,D24:D24)</f>
        <v>23</v>
      </c>
      <c r="E25" s="154">
        <f t="shared" ref="E25" si="65">SUBTOTAL(9,E24:E24)</f>
        <v>0</v>
      </c>
      <c r="F25" s="155">
        <f t="shared" ref="F25" si="66">SUBTOTAL(9,F24:F24)</f>
        <v>23</v>
      </c>
      <c r="G25" s="156">
        <f>SUBTOTAL(3,G24:G24)</f>
        <v>0</v>
      </c>
      <c r="H25" s="157">
        <f t="shared" ref="H25" si="67">SUBTOTAL(3,H24:H24)</f>
        <v>1</v>
      </c>
      <c r="I25" s="157">
        <f t="shared" ref="I25" si="68">SUBTOTAL(3,I24:I24)</f>
        <v>1</v>
      </c>
      <c r="J25" s="150">
        <f t="shared" ref="J25" si="69">SUBTOTAL(3,J24:J24)</f>
        <v>1</v>
      </c>
      <c r="K25" s="150">
        <f t="shared" ref="K25" si="70">SUBTOTAL(3,K24:K24)</f>
        <v>1</v>
      </c>
      <c r="L25" s="157">
        <f t="shared" ref="L25" si="71">SUBTOTAL(3,L24:L24)</f>
        <v>1</v>
      </c>
      <c r="M25" s="151">
        <f t="shared" ref="M25" si="72">SUBTOTAL(3,M24:M24)</f>
        <v>0</v>
      </c>
      <c r="N25" s="158">
        <f t="shared" ref="N25" si="73">SUBTOTAL(3,N24:N24)</f>
        <v>1</v>
      </c>
      <c r="O25" s="157">
        <f t="shared" ref="O25" si="74">SUBTOTAL(3,O24:O24)</f>
        <v>1</v>
      </c>
      <c r="P25" s="157">
        <f t="shared" ref="P25" si="75">SUBTOTAL(3,P24:P24)</f>
        <v>1</v>
      </c>
      <c r="Q25" s="157">
        <f t="shared" ref="Q25" si="76">SUBTOTAL(3,Q24:Q24)</f>
        <v>1</v>
      </c>
      <c r="R25" s="157">
        <f t="shared" ref="R25" si="77">SUBTOTAL(3,R24:R24)</f>
        <v>1</v>
      </c>
      <c r="S25" s="157">
        <f t="shared" ref="S25" si="78">SUBTOTAL(3,S24:S24)</f>
        <v>1</v>
      </c>
      <c r="T25" s="151">
        <f t="shared" ref="T25" si="79">SUBTOTAL(3,T24:T24)</f>
        <v>0</v>
      </c>
      <c r="U25" s="158">
        <f t="shared" ref="U25" si="80">SUBTOTAL(3,U24:U24)</f>
        <v>1</v>
      </c>
      <c r="V25" s="157">
        <f t="shared" ref="V25" si="81">SUBTOTAL(3,V24:V24)</f>
        <v>1</v>
      </c>
      <c r="W25" s="157">
        <f t="shared" ref="W25" si="82">SUBTOTAL(3,W24:W24)</f>
        <v>1</v>
      </c>
      <c r="X25" s="157">
        <f t="shared" ref="X25" si="83">SUBTOTAL(3,X24:X24)</f>
        <v>1</v>
      </c>
      <c r="Y25" s="157">
        <f t="shared" ref="Y25" si="84">SUBTOTAL(3,Y24:Y24)</f>
        <v>1</v>
      </c>
      <c r="Z25" s="157">
        <f t="shared" ref="Z25" si="85">SUBTOTAL(3,Z24:Z24)</f>
        <v>1</v>
      </c>
      <c r="AA25" s="151">
        <f t="shared" ref="AA25" si="86">SUBTOTAL(3,AA24:AA24)</f>
        <v>0</v>
      </c>
      <c r="AB25" s="158">
        <f t="shared" ref="AB25" si="87">SUBTOTAL(3,AB24:AB24)</f>
        <v>1</v>
      </c>
      <c r="AC25" s="157">
        <f t="shared" ref="AC25" si="88">SUBTOTAL(3,AC24:AC24)</f>
        <v>1</v>
      </c>
      <c r="AD25" s="157">
        <f t="shared" ref="AD25" si="89">SUBTOTAL(3,AD24:AD24)</f>
        <v>1</v>
      </c>
      <c r="AE25" s="157">
        <f t="shared" ref="AE25" si="90">SUBTOTAL(3,AE24:AE24)</f>
        <v>1</v>
      </c>
      <c r="AF25" s="157">
        <f t="shared" ref="AF25" si="91">SUBTOTAL(3,AF24:AF24)</f>
        <v>1</v>
      </c>
      <c r="AG25" s="157">
        <f t="shared" ref="AG25" si="92">SUBTOTAL(3,AG24:AG24)</f>
        <v>1</v>
      </c>
      <c r="AH25" s="151">
        <f t="shared" ref="AH25" si="93">SUBTOTAL(3,AH24:AH24)</f>
        <v>0</v>
      </c>
      <c r="AJ25" s="166">
        <f t="shared" ref="AJ25" si="94">SUBTOTAL(9,AJ24:AJ24)</f>
        <v>115</v>
      </c>
    </row>
    <row r="26" spans="1:36" x14ac:dyDescent="0.35">
      <c r="A26" s="5">
        <v>12</v>
      </c>
      <c r="B26" s="4" t="s">
        <v>27</v>
      </c>
      <c r="C26" s="4" t="s">
        <v>28</v>
      </c>
      <c r="D26" s="10">
        <f t="shared" si="0"/>
        <v>24</v>
      </c>
      <c r="E26" s="6">
        <f t="shared" si="1"/>
        <v>0</v>
      </c>
      <c r="F26" s="21">
        <f t="shared" si="2"/>
        <v>24</v>
      </c>
      <c r="G26" s="9" t="s">
        <v>12</v>
      </c>
      <c r="H26" s="7" t="s">
        <v>12</v>
      </c>
      <c r="I26" s="7" t="s">
        <v>12</v>
      </c>
      <c r="J26" s="7" t="s">
        <v>12</v>
      </c>
      <c r="K26" s="7" t="s">
        <v>12</v>
      </c>
      <c r="L26" s="7" t="s">
        <v>12</v>
      </c>
      <c r="M26" s="13"/>
      <c r="N26" s="8" t="s">
        <v>12</v>
      </c>
      <c r="O26" s="7" t="s">
        <v>12</v>
      </c>
      <c r="P26" s="7" t="s">
        <v>12</v>
      </c>
      <c r="Q26" s="7" t="s">
        <v>12</v>
      </c>
      <c r="R26" s="7" t="s">
        <v>12</v>
      </c>
      <c r="S26" s="7" t="s">
        <v>12</v>
      </c>
      <c r="T26" s="13"/>
      <c r="U26" s="8" t="s">
        <v>12</v>
      </c>
      <c r="V26" s="7" t="s">
        <v>12</v>
      </c>
      <c r="W26" s="7" t="s">
        <v>12</v>
      </c>
      <c r="X26" s="7" t="s">
        <v>12</v>
      </c>
      <c r="Y26" s="7" t="s">
        <v>12</v>
      </c>
      <c r="Z26" s="7" t="s">
        <v>12</v>
      </c>
      <c r="AA26" s="13"/>
      <c r="AB26" s="8" t="s">
        <v>12</v>
      </c>
      <c r="AC26" s="7" t="s">
        <v>12</v>
      </c>
      <c r="AD26" s="7" t="s">
        <v>12</v>
      </c>
      <c r="AE26" s="7" t="s">
        <v>12</v>
      </c>
      <c r="AF26" s="7" t="s">
        <v>12</v>
      </c>
      <c r="AG26" s="7" t="s">
        <v>12</v>
      </c>
      <c r="AH26" s="13"/>
      <c r="AJ26" s="165">
        <f>120/FACTURA!$E$14*F26</f>
        <v>120</v>
      </c>
    </row>
    <row r="27" spans="1:36" x14ac:dyDescent="0.35">
      <c r="A27" s="159"/>
      <c r="B27" s="152" t="s">
        <v>144</v>
      </c>
      <c r="C27" s="152"/>
      <c r="D27" s="153">
        <f>SUBTOTAL(9,D26:D26)</f>
        <v>24</v>
      </c>
      <c r="E27" s="154">
        <f t="shared" ref="E27" si="95">SUBTOTAL(9,E26:E26)</f>
        <v>0</v>
      </c>
      <c r="F27" s="155">
        <f t="shared" ref="F27" si="96">SUBTOTAL(9,F26:F26)</f>
        <v>24</v>
      </c>
      <c r="G27" s="156">
        <f>SUBTOTAL(3,G26:G26)</f>
        <v>1</v>
      </c>
      <c r="H27" s="157">
        <f t="shared" ref="H27" si="97">SUBTOTAL(3,H26:H26)</f>
        <v>1</v>
      </c>
      <c r="I27" s="157">
        <f t="shared" ref="I27" si="98">SUBTOTAL(3,I26:I26)</f>
        <v>1</v>
      </c>
      <c r="J27" s="150">
        <f t="shared" ref="J27" si="99">SUBTOTAL(3,J26:J26)</f>
        <v>1</v>
      </c>
      <c r="K27" s="150">
        <f t="shared" ref="K27" si="100">SUBTOTAL(3,K26:K26)</f>
        <v>1</v>
      </c>
      <c r="L27" s="157">
        <f t="shared" ref="L27" si="101">SUBTOTAL(3,L26:L26)</f>
        <v>1</v>
      </c>
      <c r="M27" s="151">
        <f t="shared" ref="M27" si="102">SUBTOTAL(3,M26:M26)</f>
        <v>0</v>
      </c>
      <c r="N27" s="158">
        <f t="shared" ref="N27" si="103">SUBTOTAL(3,N26:N26)</f>
        <v>1</v>
      </c>
      <c r="O27" s="157">
        <f t="shared" ref="O27" si="104">SUBTOTAL(3,O26:O26)</f>
        <v>1</v>
      </c>
      <c r="P27" s="157">
        <f t="shared" ref="P27" si="105">SUBTOTAL(3,P26:P26)</f>
        <v>1</v>
      </c>
      <c r="Q27" s="157">
        <f t="shared" ref="Q27" si="106">SUBTOTAL(3,Q26:Q26)</f>
        <v>1</v>
      </c>
      <c r="R27" s="157">
        <f t="shared" ref="R27" si="107">SUBTOTAL(3,R26:R26)</f>
        <v>1</v>
      </c>
      <c r="S27" s="157">
        <f t="shared" ref="S27" si="108">SUBTOTAL(3,S26:S26)</f>
        <v>1</v>
      </c>
      <c r="T27" s="151">
        <f t="shared" ref="T27" si="109">SUBTOTAL(3,T26:T26)</f>
        <v>0</v>
      </c>
      <c r="U27" s="158">
        <f t="shared" ref="U27" si="110">SUBTOTAL(3,U26:U26)</f>
        <v>1</v>
      </c>
      <c r="V27" s="157">
        <f t="shared" ref="V27" si="111">SUBTOTAL(3,V26:V26)</f>
        <v>1</v>
      </c>
      <c r="W27" s="157">
        <f t="shared" ref="W27" si="112">SUBTOTAL(3,W26:W26)</f>
        <v>1</v>
      </c>
      <c r="X27" s="157">
        <f t="shared" ref="X27" si="113">SUBTOTAL(3,X26:X26)</f>
        <v>1</v>
      </c>
      <c r="Y27" s="157">
        <f t="shared" ref="Y27" si="114">SUBTOTAL(3,Y26:Y26)</f>
        <v>1</v>
      </c>
      <c r="Z27" s="157">
        <f t="shared" ref="Z27" si="115">SUBTOTAL(3,Z26:Z26)</f>
        <v>1</v>
      </c>
      <c r="AA27" s="151">
        <f t="shared" ref="AA27" si="116">SUBTOTAL(3,AA26:AA26)</f>
        <v>0</v>
      </c>
      <c r="AB27" s="158">
        <f t="shared" ref="AB27" si="117">SUBTOTAL(3,AB26:AB26)</f>
        <v>1</v>
      </c>
      <c r="AC27" s="157">
        <f t="shared" ref="AC27" si="118">SUBTOTAL(3,AC26:AC26)</f>
        <v>1</v>
      </c>
      <c r="AD27" s="157">
        <f t="shared" ref="AD27" si="119">SUBTOTAL(3,AD26:AD26)</f>
        <v>1</v>
      </c>
      <c r="AE27" s="157">
        <f t="shared" ref="AE27" si="120">SUBTOTAL(3,AE26:AE26)</f>
        <v>1</v>
      </c>
      <c r="AF27" s="157">
        <f t="shared" ref="AF27" si="121">SUBTOTAL(3,AF26:AF26)</f>
        <v>1</v>
      </c>
      <c r="AG27" s="157">
        <f t="shared" ref="AG27" si="122">SUBTOTAL(3,AG26:AG26)</f>
        <v>1</v>
      </c>
      <c r="AH27" s="151">
        <f t="shared" ref="AH27" si="123">SUBTOTAL(3,AH26:AH26)</f>
        <v>0</v>
      </c>
      <c r="AJ27" s="166">
        <f t="shared" ref="AJ27" si="124">SUBTOTAL(9,AJ26:AJ26)</f>
        <v>120</v>
      </c>
    </row>
    <row r="28" spans="1:36" x14ac:dyDescent="0.35">
      <c r="A28" s="5">
        <v>13</v>
      </c>
      <c r="B28" s="4" t="s">
        <v>29</v>
      </c>
      <c r="C28" s="4" t="s">
        <v>30</v>
      </c>
      <c r="D28" s="10">
        <f t="shared" si="0"/>
        <v>24</v>
      </c>
      <c r="E28" s="6">
        <f t="shared" si="1"/>
        <v>0</v>
      </c>
      <c r="F28" s="21">
        <f t="shared" si="2"/>
        <v>24</v>
      </c>
      <c r="G28" s="9" t="s">
        <v>12</v>
      </c>
      <c r="H28" s="7" t="s">
        <v>12</v>
      </c>
      <c r="I28" s="7" t="s">
        <v>12</v>
      </c>
      <c r="J28" s="7" t="s">
        <v>12</v>
      </c>
      <c r="K28" s="7" t="s">
        <v>12</v>
      </c>
      <c r="L28" s="7" t="s">
        <v>12</v>
      </c>
      <c r="M28" s="13"/>
      <c r="N28" s="8" t="s">
        <v>12</v>
      </c>
      <c r="O28" s="7" t="s">
        <v>12</v>
      </c>
      <c r="P28" s="7" t="s">
        <v>12</v>
      </c>
      <c r="Q28" s="7" t="s">
        <v>12</v>
      </c>
      <c r="R28" s="7" t="s">
        <v>12</v>
      </c>
      <c r="S28" s="7" t="s">
        <v>12</v>
      </c>
      <c r="T28" s="13"/>
      <c r="U28" s="8" t="s">
        <v>12</v>
      </c>
      <c r="V28" s="7" t="s">
        <v>12</v>
      </c>
      <c r="W28" s="7" t="s">
        <v>12</v>
      </c>
      <c r="X28" s="7" t="s">
        <v>12</v>
      </c>
      <c r="Y28" s="7" t="s">
        <v>12</v>
      </c>
      <c r="Z28" s="7" t="s">
        <v>12</v>
      </c>
      <c r="AA28" s="13"/>
      <c r="AB28" s="8" t="s">
        <v>12</v>
      </c>
      <c r="AC28" s="7" t="s">
        <v>12</v>
      </c>
      <c r="AD28" s="7" t="s">
        <v>12</v>
      </c>
      <c r="AE28" s="7" t="s">
        <v>12</v>
      </c>
      <c r="AF28" s="7" t="s">
        <v>12</v>
      </c>
      <c r="AG28" s="7" t="s">
        <v>12</v>
      </c>
      <c r="AH28" s="13"/>
      <c r="AJ28" s="165">
        <f>120/FACTURA!$E$14*F28</f>
        <v>120</v>
      </c>
    </row>
    <row r="29" spans="1:36" x14ac:dyDescent="0.35">
      <c r="A29" s="159"/>
      <c r="B29" s="152" t="s">
        <v>145</v>
      </c>
      <c r="C29" s="152"/>
      <c r="D29" s="153">
        <f>SUBTOTAL(9,D28:D28)</f>
        <v>24</v>
      </c>
      <c r="E29" s="154">
        <f t="shared" ref="E29" si="125">SUBTOTAL(9,E28:E28)</f>
        <v>0</v>
      </c>
      <c r="F29" s="155">
        <f t="shared" ref="F29" si="126">SUBTOTAL(9,F28:F28)</f>
        <v>24</v>
      </c>
      <c r="G29" s="156">
        <f>SUBTOTAL(3,G28:G28)</f>
        <v>1</v>
      </c>
      <c r="H29" s="157">
        <f t="shared" ref="H29" si="127">SUBTOTAL(3,H28:H28)</f>
        <v>1</v>
      </c>
      <c r="I29" s="157">
        <f t="shared" ref="I29" si="128">SUBTOTAL(3,I28:I28)</f>
        <v>1</v>
      </c>
      <c r="J29" s="150">
        <f t="shared" ref="J29" si="129">SUBTOTAL(3,J28:J28)</f>
        <v>1</v>
      </c>
      <c r="K29" s="150">
        <f t="shared" ref="K29" si="130">SUBTOTAL(3,K28:K28)</f>
        <v>1</v>
      </c>
      <c r="L29" s="157">
        <f t="shared" ref="L29" si="131">SUBTOTAL(3,L28:L28)</f>
        <v>1</v>
      </c>
      <c r="M29" s="151">
        <f t="shared" ref="M29" si="132">SUBTOTAL(3,M28:M28)</f>
        <v>0</v>
      </c>
      <c r="N29" s="158">
        <f t="shared" ref="N29" si="133">SUBTOTAL(3,N28:N28)</f>
        <v>1</v>
      </c>
      <c r="O29" s="157">
        <f t="shared" ref="O29" si="134">SUBTOTAL(3,O28:O28)</f>
        <v>1</v>
      </c>
      <c r="P29" s="157">
        <f t="shared" ref="P29" si="135">SUBTOTAL(3,P28:P28)</f>
        <v>1</v>
      </c>
      <c r="Q29" s="157">
        <f t="shared" ref="Q29" si="136">SUBTOTAL(3,Q28:Q28)</f>
        <v>1</v>
      </c>
      <c r="R29" s="157">
        <f t="shared" ref="R29" si="137">SUBTOTAL(3,R28:R28)</f>
        <v>1</v>
      </c>
      <c r="S29" s="157">
        <f t="shared" ref="S29" si="138">SUBTOTAL(3,S28:S28)</f>
        <v>1</v>
      </c>
      <c r="T29" s="151">
        <f t="shared" ref="T29" si="139">SUBTOTAL(3,T28:T28)</f>
        <v>0</v>
      </c>
      <c r="U29" s="158">
        <f t="shared" ref="U29" si="140">SUBTOTAL(3,U28:U28)</f>
        <v>1</v>
      </c>
      <c r="V29" s="157">
        <f t="shared" ref="V29" si="141">SUBTOTAL(3,V28:V28)</f>
        <v>1</v>
      </c>
      <c r="W29" s="157">
        <f t="shared" ref="W29" si="142">SUBTOTAL(3,W28:W28)</f>
        <v>1</v>
      </c>
      <c r="X29" s="157">
        <f t="shared" ref="X29" si="143">SUBTOTAL(3,X28:X28)</f>
        <v>1</v>
      </c>
      <c r="Y29" s="157">
        <f t="shared" ref="Y29" si="144">SUBTOTAL(3,Y28:Y28)</f>
        <v>1</v>
      </c>
      <c r="Z29" s="157">
        <f t="shared" ref="Z29" si="145">SUBTOTAL(3,Z28:Z28)</f>
        <v>1</v>
      </c>
      <c r="AA29" s="151">
        <f t="shared" ref="AA29" si="146">SUBTOTAL(3,AA28:AA28)</f>
        <v>0</v>
      </c>
      <c r="AB29" s="158">
        <f t="shared" ref="AB29" si="147">SUBTOTAL(3,AB28:AB28)</f>
        <v>1</v>
      </c>
      <c r="AC29" s="157">
        <f t="shared" ref="AC29" si="148">SUBTOTAL(3,AC28:AC28)</f>
        <v>1</v>
      </c>
      <c r="AD29" s="157">
        <f t="shared" ref="AD29" si="149">SUBTOTAL(3,AD28:AD28)</f>
        <v>1</v>
      </c>
      <c r="AE29" s="157">
        <f t="shared" ref="AE29" si="150">SUBTOTAL(3,AE28:AE28)</f>
        <v>1</v>
      </c>
      <c r="AF29" s="157">
        <f t="shared" ref="AF29" si="151">SUBTOTAL(3,AF28:AF28)</f>
        <v>1</v>
      </c>
      <c r="AG29" s="157">
        <f t="shared" ref="AG29" si="152">SUBTOTAL(3,AG28:AG28)</f>
        <v>1</v>
      </c>
      <c r="AH29" s="151">
        <f t="shared" ref="AH29" si="153">SUBTOTAL(3,AH28:AH28)</f>
        <v>0</v>
      </c>
      <c r="AJ29" s="166">
        <f t="shared" ref="AJ29" si="154">SUBTOTAL(9,AJ28:AJ28)</f>
        <v>120</v>
      </c>
    </row>
    <row r="30" spans="1:36" s="1" customFormat="1" ht="15" thickBot="1" x14ac:dyDescent="0.4">
      <c r="A30" s="22" t="s">
        <v>36</v>
      </c>
      <c r="B30" s="23"/>
      <c r="C30" s="24"/>
      <c r="D30" s="25">
        <f>SUBTOTAL(9,D5:D29)</f>
        <v>237</v>
      </c>
      <c r="E30" s="25">
        <f t="shared" ref="E30:F30" si="155">SUBTOTAL(9,E5:E29)</f>
        <v>0</v>
      </c>
      <c r="F30" s="26">
        <f t="shared" si="155"/>
        <v>237</v>
      </c>
      <c r="G30" s="20">
        <f>SUBTOTAL(3,G5:G29)</f>
        <v>11</v>
      </c>
      <c r="H30" s="19">
        <f t="shared" ref="H30:AH30" si="156">SUBTOTAL(3,H5:H29)</f>
        <v>9</v>
      </c>
      <c r="I30" s="19">
        <f t="shared" si="156"/>
        <v>9</v>
      </c>
      <c r="J30" s="19">
        <f t="shared" si="156"/>
        <v>8</v>
      </c>
      <c r="K30" s="19">
        <f t="shared" si="156"/>
        <v>8</v>
      </c>
      <c r="L30" s="19">
        <f t="shared" si="156"/>
        <v>8</v>
      </c>
      <c r="M30" s="18">
        <f t="shared" si="156"/>
        <v>0</v>
      </c>
      <c r="N30" s="20">
        <f t="shared" si="156"/>
        <v>8</v>
      </c>
      <c r="O30" s="19">
        <f t="shared" si="156"/>
        <v>9</v>
      </c>
      <c r="P30" s="19">
        <f t="shared" si="156"/>
        <v>9</v>
      </c>
      <c r="Q30" s="19">
        <f t="shared" si="156"/>
        <v>9</v>
      </c>
      <c r="R30" s="19">
        <f t="shared" si="156"/>
        <v>9</v>
      </c>
      <c r="S30" s="19">
        <f t="shared" si="156"/>
        <v>9</v>
      </c>
      <c r="T30" s="18">
        <f t="shared" si="156"/>
        <v>0</v>
      </c>
      <c r="U30" s="20">
        <f t="shared" si="156"/>
        <v>11</v>
      </c>
      <c r="V30" s="19">
        <f t="shared" si="156"/>
        <v>11</v>
      </c>
      <c r="W30" s="19">
        <f t="shared" si="156"/>
        <v>11</v>
      </c>
      <c r="X30" s="19">
        <f t="shared" si="156"/>
        <v>12</v>
      </c>
      <c r="Y30" s="19">
        <f t="shared" si="156"/>
        <v>12</v>
      </c>
      <c r="Z30" s="19">
        <f t="shared" si="156"/>
        <v>11</v>
      </c>
      <c r="AA30" s="18">
        <f t="shared" si="156"/>
        <v>0</v>
      </c>
      <c r="AB30" s="20">
        <f t="shared" si="156"/>
        <v>11</v>
      </c>
      <c r="AC30" s="19">
        <f t="shared" si="156"/>
        <v>11</v>
      </c>
      <c r="AD30" s="19">
        <f t="shared" si="156"/>
        <v>11</v>
      </c>
      <c r="AE30" s="19">
        <f t="shared" si="156"/>
        <v>11</v>
      </c>
      <c r="AF30" s="19">
        <f t="shared" si="156"/>
        <v>11</v>
      </c>
      <c r="AG30" s="19">
        <f t="shared" si="156"/>
        <v>11</v>
      </c>
      <c r="AH30" s="18">
        <f t="shared" si="156"/>
        <v>0</v>
      </c>
      <c r="AJ30" s="167">
        <f t="shared" ref="AJ30" si="157">SUBTOTAL(9,AJ5:AJ29)</f>
        <v>1343.75</v>
      </c>
    </row>
  </sheetData>
  <mergeCells count="10">
    <mergeCell ref="A5:A6"/>
    <mergeCell ref="A9:A10"/>
    <mergeCell ref="A12:A13"/>
    <mergeCell ref="A15:A16"/>
    <mergeCell ref="D2:F3"/>
    <mergeCell ref="G2:M2"/>
    <mergeCell ref="N2:T2"/>
    <mergeCell ref="U2:AA2"/>
    <mergeCell ref="AB2:AH2"/>
    <mergeCell ref="G1:AH1"/>
  </mergeCells>
  <phoneticPr fontId="4" type="noConversion"/>
  <conditionalFormatting sqref="G12:AH13 G18:AH18 G5:AH10 G15:AH16 G20:AH22 G24:AH24 G26:AH26 G28:AH28">
    <cfRule type="cellIs" dxfId="19" priority="67" operator="equal">
      <formula>"XX"</formula>
    </cfRule>
    <cfRule type="cellIs" dxfId="18" priority="68" operator="equal">
      <formula>"X"</formula>
    </cfRule>
  </conditionalFormatting>
  <conditionalFormatting sqref="G11:AH11">
    <cfRule type="cellIs" dxfId="17" priority="65" operator="equal">
      <formula>"XX"</formula>
    </cfRule>
    <cfRule type="cellIs" dxfId="16" priority="66" operator="equal">
      <formula>"X"</formula>
    </cfRule>
  </conditionalFormatting>
  <conditionalFormatting sqref="G30:AH30">
    <cfRule type="cellIs" dxfId="15" priority="43" operator="equal">
      <formula>"XX"</formula>
    </cfRule>
    <cfRule type="cellIs" dxfId="14" priority="44" operator="equal">
      <formula>"X"</formula>
    </cfRule>
  </conditionalFormatting>
  <conditionalFormatting sqref="G14:AH14">
    <cfRule type="cellIs" dxfId="13" priority="13" operator="equal">
      <formula>"XX"</formula>
    </cfRule>
    <cfRule type="cellIs" dxfId="12" priority="14" operator="equal">
      <formula>"X"</formula>
    </cfRule>
  </conditionalFormatting>
  <conditionalFormatting sqref="G17:AH17">
    <cfRule type="cellIs" dxfId="11" priority="11" operator="equal">
      <formula>"XX"</formula>
    </cfRule>
    <cfRule type="cellIs" dxfId="10" priority="12" operator="equal">
      <formula>"X"</formula>
    </cfRule>
  </conditionalFormatting>
  <conditionalFormatting sqref="G19:AH19">
    <cfRule type="cellIs" dxfId="9" priority="9" operator="equal">
      <formula>"XX"</formula>
    </cfRule>
    <cfRule type="cellIs" dxfId="8" priority="10" operator="equal">
      <formula>"X"</formula>
    </cfRule>
  </conditionalFormatting>
  <conditionalFormatting sqref="G23:AH23">
    <cfRule type="cellIs" dxfId="7" priority="7" operator="equal">
      <formula>"XX"</formula>
    </cfRule>
    <cfRule type="cellIs" dxfId="6" priority="8" operator="equal">
      <formula>"X"</formula>
    </cfRule>
  </conditionalFormatting>
  <conditionalFormatting sqref="G25:AH25">
    <cfRule type="cellIs" dxfId="5" priority="5" operator="equal">
      <formula>"XX"</formula>
    </cfRule>
    <cfRule type="cellIs" dxfId="4" priority="6" operator="equal">
      <formula>"X"</formula>
    </cfRule>
  </conditionalFormatting>
  <conditionalFormatting sqref="G27:AH27">
    <cfRule type="cellIs" dxfId="3" priority="3" operator="equal">
      <formula>"XX"</formula>
    </cfRule>
    <cfRule type="cellIs" dxfId="2" priority="4" operator="equal">
      <formula>"X"</formula>
    </cfRule>
  </conditionalFormatting>
  <conditionalFormatting sqref="G29:AH29">
    <cfRule type="cellIs" dxfId="1" priority="1" operator="equal">
      <formula>"XX"</formula>
    </cfRule>
    <cfRule type="cellIs" dxfId="0" priority="2" operator="equal">
      <formula>"X"</formula>
    </cfRule>
  </conditionalFormatting>
  <pageMargins left="0.7" right="0.7" top="0.75" bottom="0.75" header="0.3" footer="0.3"/>
  <pageSetup paperSize="9" orientation="portrait" horizontalDpi="0" verticalDpi="0" r:id="rId1"/>
  <ignoredErrors>
    <ignoredError sqref="M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APROBADO</vt:lpstr>
      <vt:lpstr>FACTURA</vt:lpstr>
      <vt:lpstr>Asistencia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Mendoza</dc:creator>
  <cp:lastModifiedBy>Bruno Curo</cp:lastModifiedBy>
  <dcterms:created xsi:type="dcterms:W3CDTF">2023-05-04T17:19:05Z</dcterms:created>
  <dcterms:modified xsi:type="dcterms:W3CDTF">2023-05-10T15:13:10Z</dcterms:modified>
</cp:coreProperties>
</file>